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nnosirov\OneDrive - UNICEF\Desktop\UNICEF KRG\Construction of CVW\Solic docs\"/>
    </mc:Choice>
  </mc:AlternateContent>
  <xr:revisionPtr revIDLastSave="0" documentId="13_ncr:1_{599BEEA4-213F-45A1-A3BC-362943D85F6B}" xr6:coauthVersionLast="47" xr6:coauthVersionMax="47" xr10:uidLastSave="{00000000-0000-0000-0000-000000000000}"/>
  <bookViews>
    <workbookView xWindow="-108" yWindow="-108" windowWidth="23256" windowHeight="12456" xr2:uid="{00000000-000D-0000-FFFF-FFFF00000000}"/>
  </bookViews>
  <sheets>
    <sheet name="Контракт" sheetId="4" r:id="rId1"/>
  </sheets>
  <definedNames>
    <definedName name="_xlnm.Print_Area" localSheetId="0">Контракт!$A$1:$G$374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4" l="1"/>
  <c r="G350" i="4" l="1"/>
  <c r="G351" i="4" s="1"/>
  <c r="G159" i="4"/>
  <c r="G163" i="4"/>
  <c r="G164" i="4"/>
  <c r="G165" i="4"/>
  <c r="G166" i="4"/>
  <c r="G167" i="4"/>
  <c r="G168" i="4"/>
  <c r="G169" i="4"/>
  <c r="G179" i="4"/>
  <c r="G182" i="4"/>
  <c r="G183" i="4"/>
  <c r="G184" i="4"/>
  <c r="G186" i="4"/>
  <c r="G187" i="4"/>
  <c r="G189" i="4"/>
  <c r="G190" i="4"/>
  <c r="G191" i="4"/>
  <c r="G193" i="4"/>
  <c r="G194" i="4"/>
  <c r="G195" i="4"/>
  <c r="G202" i="4"/>
  <c r="G203" i="4"/>
  <c r="G204" i="4"/>
  <c r="G205" i="4"/>
  <c r="G206" i="4"/>
  <c r="G208" i="4"/>
  <c r="G210" i="4"/>
  <c r="G211" i="4"/>
  <c r="G212" i="4"/>
  <c r="G213" i="4"/>
  <c r="G214" i="4"/>
  <c r="G215" i="4"/>
  <c r="G218" i="4"/>
  <c r="G219" i="4"/>
  <c r="G220" i="4"/>
  <c r="G221" i="4"/>
  <c r="G222" i="4"/>
  <c r="G240" i="4"/>
  <c r="G241" i="4"/>
  <c r="G242" i="4"/>
  <c r="G243" i="4"/>
  <c r="G244" i="4"/>
  <c r="G245" i="4"/>
  <c r="G248" i="4"/>
  <c r="G249" i="4"/>
  <c r="G251" i="4"/>
  <c r="G252" i="4"/>
  <c r="G253" i="4"/>
  <c r="G254" i="4"/>
  <c r="G255" i="4"/>
  <c r="G256" i="4"/>
  <c r="G257" i="4"/>
  <c r="G258" i="4"/>
  <c r="G259" i="4"/>
  <c r="G260" i="4"/>
  <c r="G261" i="4"/>
  <c r="G262" i="4"/>
  <c r="G263" i="4"/>
  <c r="G264" i="4"/>
  <c r="G265" i="4"/>
  <c r="G266" i="4"/>
  <c r="G267" i="4"/>
  <c r="G268" i="4"/>
  <c r="G269" i="4"/>
  <c r="G270" i="4"/>
  <c r="G271" i="4"/>
  <c r="G272" i="4"/>
  <c r="G274" i="4"/>
  <c r="G275" i="4"/>
  <c r="G277" i="4"/>
  <c r="G278" i="4"/>
  <c r="G279" i="4"/>
  <c r="G280" i="4"/>
  <c r="G281" i="4"/>
  <c r="G282" i="4"/>
  <c r="G283" i="4"/>
  <c r="G284" i="4"/>
  <c r="G286" i="4"/>
  <c r="G287" i="4"/>
  <c r="G288" i="4"/>
  <c r="G289" i="4"/>
  <c r="G290" i="4"/>
  <c r="G291" i="4"/>
  <c r="G292" i="4"/>
  <c r="G293" i="4"/>
  <c r="G294" i="4"/>
  <c r="G295" i="4"/>
  <c r="G296" i="4"/>
  <c r="G297" i="4"/>
  <c r="G298" i="4"/>
  <c r="G299" i="4"/>
  <c r="G300" i="4"/>
  <c r="G302" i="4"/>
  <c r="G303" i="4"/>
  <c r="G304" i="4"/>
  <c r="G305" i="4"/>
  <c r="G306" i="4"/>
  <c r="G307" i="4"/>
  <c r="G308" i="4"/>
  <c r="G309" i="4"/>
  <c r="G310" i="4"/>
  <c r="G311" i="4"/>
  <c r="G312" i="4"/>
  <c r="G313" i="4"/>
  <c r="G314" i="4"/>
  <c r="G315" i="4"/>
  <c r="G317" i="4"/>
  <c r="G318" i="4"/>
  <c r="G319" i="4"/>
  <c r="G320" i="4"/>
  <c r="G321" i="4"/>
  <c r="G322" i="4"/>
  <c r="G324" i="4"/>
  <c r="G325" i="4"/>
  <c r="G326" i="4"/>
  <c r="G327" i="4"/>
  <c r="G329" i="4"/>
  <c r="G330" i="4"/>
  <c r="G331" i="4"/>
  <c r="G332" i="4"/>
  <c r="G333" i="4"/>
  <c r="G334" i="4"/>
  <c r="G335" i="4"/>
  <c r="G336" i="4"/>
  <c r="G338" i="4"/>
  <c r="G339" i="4"/>
  <c r="G340" i="4"/>
  <c r="G341" i="4"/>
  <c r="G346" i="4"/>
  <c r="G347" i="4"/>
  <c r="G12" i="4"/>
  <c r="G15" i="4"/>
  <c r="G16" i="4"/>
  <c r="G17" i="4"/>
  <c r="G18" i="4"/>
  <c r="G19" i="4"/>
  <c r="G20" i="4"/>
  <c r="G23" i="4"/>
  <c r="G24" i="4"/>
  <c r="G26" i="4"/>
  <c r="G27" i="4"/>
  <c r="G31" i="4"/>
  <c r="G32" i="4"/>
  <c r="G33" i="4"/>
  <c r="G37" i="4"/>
  <c r="G38" i="4"/>
  <c r="G39" i="4"/>
  <c r="G40" i="4"/>
  <c r="G41" i="4"/>
  <c r="G42" i="4"/>
  <c r="G43" i="4"/>
  <c r="G44" i="4"/>
  <c r="G46" i="4"/>
  <c r="G47" i="4"/>
  <c r="G49" i="4"/>
  <c r="G50" i="4"/>
  <c r="G51" i="4"/>
  <c r="G53" i="4"/>
  <c r="G54" i="4"/>
  <c r="G55" i="4"/>
  <c r="G56" i="4"/>
  <c r="G57" i="4"/>
  <c r="G58" i="4"/>
  <c r="G59" i="4"/>
  <c r="G61" i="4"/>
  <c r="G62" i="4"/>
  <c r="G63" i="4"/>
  <c r="G64" i="4"/>
  <c r="G65" i="4"/>
  <c r="G66" i="4"/>
  <c r="G67" i="4"/>
  <c r="G68" i="4"/>
  <c r="G70" i="4"/>
  <c r="G71" i="4"/>
  <c r="G75" i="4"/>
  <c r="G76" i="4"/>
  <c r="G77" i="4"/>
  <c r="G78" i="4"/>
  <c r="G79" i="4"/>
  <c r="G80" i="4"/>
  <c r="G81" i="4"/>
  <c r="G82" i="4"/>
  <c r="G83" i="4"/>
  <c r="G85" i="4"/>
  <c r="G86" i="4"/>
  <c r="G88" i="4"/>
  <c r="G89" i="4"/>
  <c r="G90" i="4"/>
  <c r="G92" i="4"/>
  <c r="G93" i="4"/>
  <c r="G94" i="4"/>
  <c r="G95" i="4"/>
  <c r="G97" i="4"/>
  <c r="G98" i="4"/>
  <c r="G99" i="4"/>
  <c r="G100" i="4"/>
  <c r="G101" i="4"/>
  <c r="G102" i="4"/>
  <c r="G103" i="4"/>
  <c r="G106" i="4"/>
  <c r="G107" i="4"/>
  <c r="G108" i="4"/>
  <c r="G109" i="4"/>
  <c r="G110" i="4"/>
  <c r="G111" i="4"/>
  <c r="G112" i="4"/>
  <c r="G114" i="4"/>
  <c r="G115" i="4"/>
  <c r="G116" i="4"/>
  <c r="G117" i="4"/>
  <c r="G118" i="4"/>
  <c r="G119" i="4"/>
  <c r="G121" i="4"/>
  <c r="G122" i="4"/>
  <c r="G123" i="4"/>
  <c r="G124" i="4"/>
  <c r="G125" i="4"/>
  <c r="G126" i="4"/>
  <c r="G127" i="4"/>
  <c r="G129" i="4"/>
  <c r="G130" i="4"/>
  <c r="G132" i="4"/>
  <c r="G133" i="4"/>
  <c r="G134" i="4"/>
  <c r="G136" i="4"/>
  <c r="G137" i="4"/>
  <c r="G139" i="4"/>
  <c r="G140" i="4"/>
  <c r="G141" i="4"/>
  <c r="G142" i="4"/>
  <c r="G144" i="4"/>
  <c r="G145" i="4"/>
  <c r="G146" i="4"/>
  <c r="G147" i="4"/>
  <c r="G148" i="4"/>
  <c r="G150" i="4"/>
  <c r="G151" i="4"/>
  <c r="G152" i="4"/>
  <c r="G153" i="4"/>
  <c r="E273" i="4"/>
  <c r="G273" i="4" s="1"/>
  <c r="E104" i="4"/>
  <c r="G104" i="4" s="1"/>
  <c r="E339" i="4"/>
  <c r="E14" i="4" l="1"/>
  <c r="G14" i="4" s="1"/>
  <c r="E13" i="4"/>
  <c r="G13" i="4" s="1"/>
  <c r="E162" i="4" l="1"/>
  <c r="G162" i="4" s="1"/>
  <c r="E158" i="4"/>
  <c r="G158" i="4" s="1"/>
  <c r="E160" i="4"/>
  <c r="G160" i="4" s="1"/>
  <c r="E161" i="4"/>
  <c r="G161" i="4" s="1"/>
  <c r="E345" i="4" l="1"/>
  <c r="G345" i="4" s="1"/>
  <c r="E344" i="4"/>
  <c r="G344" i="4" s="1"/>
  <c r="E343" i="4"/>
  <c r="G343" i="4" s="1"/>
  <c r="E232" i="4"/>
  <c r="G232" i="4" s="1"/>
  <c r="E231" i="4"/>
  <c r="G231" i="4" s="1"/>
  <c r="E229" i="4"/>
  <c r="G229" i="4" s="1"/>
  <c r="E230" i="4"/>
  <c r="G230" i="4" s="1"/>
  <c r="E227" i="4"/>
  <c r="E223" i="4"/>
  <c r="G223" i="4" s="1"/>
  <c r="E216" i="4"/>
  <c r="G216" i="4" s="1"/>
  <c r="E207" i="4"/>
  <c r="G207" i="4" s="1"/>
  <c r="E196" i="4"/>
  <c r="G196" i="4" s="1"/>
  <c r="E138" i="4"/>
  <c r="G138" i="4" s="1"/>
  <c r="E131" i="4"/>
  <c r="G131" i="4" s="1"/>
  <c r="E233" i="4" l="1"/>
  <c r="G233" i="4" s="1"/>
  <c r="G227" i="4"/>
  <c r="E247" i="4"/>
  <c r="G247" i="4" s="1"/>
  <c r="E238" i="4"/>
  <c r="G238" i="4" s="1"/>
  <c r="E237" i="4"/>
  <c r="G237" i="4" s="1"/>
  <c r="E74" i="4"/>
  <c r="G74" i="4" s="1"/>
  <c r="E73" i="4"/>
  <c r="G73" i="4" s="1"/>
  <c r="E225" i="4"/>
  <c r="G225" i="4" s="1"/>
  <c r="E224" i="4"/>
  <c r="G224" i="4" s="1"/>
  <c r="E228" i="4" l="1"/>
  <c r="G228" i="4" s="1"/>
  <c r="E235" i="4"/>
  <c r="G235" i="4" s="1"/>
  <c r="E234" i="4"/>
  <c r="G234" i="4" s="1"/>
  <c r="E199" i="4"/>
  <c r="G199" i="4" s="1"/>
  <c r="E198" i="4"/>
  <c r="G198" i="4" s="1"/>
  <c r="E188" i="4"/>
  <c r="G188" i="4" s="1"/>
  <c r="E35" i="4"/>
  <c r="G35" i="4" s="1"/>
  <c r="E34" i="4"/>
  <c r="G34" i="4" s="1"/>
  <c r="E181" i="4"/>
  <c r="G181" i="4" s="1"/>
  <c r="E176" i="4"/>
  <c r="G176" i="4" s="1"/>
  <c r="E180" i="4"/>
  <c r="G180" i="4" s="1"/>
  <c r="E178" i="4"/>
  <c r="G178" i="4" s="1"/>
  <c r="E177" i="4"/>
  <c r="G177" i="4" s="1"/>
  <c r="E175" i="4"/>
  <c r="G175" i="4" s="1"/>
  <c r="E174" i="4"/>
  <c r="G174" i="4" s="1"/>
  <c r="E173" i="4"/>
  <c r="G173" i="4" s="1"/>
  <c r="E172" i="4"/>
  <c r="G172" i="4" s="1"/>
  <c r="E28" i="4"/>
  <c r="G28" i="4" s="1"/>
  <c r="E25" i="4"/>
  <c r="G25" i="4" s="1"/>
  <c r="E192" i="4" l="1"/>
  <c r="G192" i="4" s="1"/>
  <c r="E200" i="4"/>
  <c r="G200" i="4" s="1"/>
  <c r="E29" i="4"/>
  <c r="G29" i="4" s="1"/>
  <c r="G154" i="4" s="1"/>
  <c r="G348" i="4" l="1"/>
  <c r="G352" i="4" s="1"/>
  <c r="G354" i="4"/>
  <c r="G355" i="4" s="1"/>
  <c r="G358" i="4"/>
  <c r="G356" i="4" l="1"/>
  <c r="G359" i="4" l="1"/>
  <c r="G360" i="4"/>
  <c r="G362" i="4" l="1"/>
  <c r="G363" i="4"/>
  <c r="G364" i="4" s="1"/>
</calcChain>
</file>

<file path=xl/sharedStrings.xml><?xml version="1.0" encoding="utf-8"?>
<sst xmlns="http://schemas.openxmlformats.org/spreadsheetml/2006/main" count="1336" uniqueCount="967">
  <si>
    <t/>
  </si>
  <si>
    <t>Description of works and expenditure</t>
  </si>
  <si>
    <t>1</t>
  </si>
  <si>
    <t>2</t>
  </si>
  <si>
    <t>м2</t>
  </si>
  <si>
    <t>№</t>
  </si>
  <si>
    <t>Bill Of Quantities / Ведомость объемов работ</t>
  </si>
  <si>
    <t>Единица измерения / UOM</t>
  </si>
  <si>
    <t>Количество / Quantity</t>
  </si>
  <si>
    <t>Наименование
работ и затрат</t>
  </si>
  <si>
    <t>Стоимость работ (стоимость заработной платы)</t>
  </si>
  <si>
    <t>1.1</t>
  </si>
  <si>
    <t>Общестроительные работы</t>
  </si>
  <si>
    <t>Разд. 2</t>
  </si>
  <si>
    <t>Материалы</t>
  </si>
  <si>
    <t>Разд. 3</t>
  </si>
  <si>
    <t>Автоуслуги и механизмы</t>
  </si>
  <si>
    <t>3.1</t>
  </si>
  <si>
    <t>Автоуслуги (доставка материалов)</t>
  </si>
  <si>
    <t>Всего автоуслуг и механизмов</t>
  </si>
  <si>
    <t>Итого прямые затраты</t>
  </si>
  <si>
    <t>Разд. 4</t>
  </si>
  <si>
    <t>Косвенные расходы</t>
  </si>
  <si>
    <t>4.1</t>
  </si>
  <si>
    <t>Накладные</t>
  </si>
  <si>
    <t>4.2</t>
  </si>
  <si>
    <t>Плановые накопления</t>
  </si>
  <si>
    <t>Всего без налогов</t>
  </si>
  <si>
    <t>Разд. 5</t>
  </si>
  <si>
    <t>Налоги</t>
  </si>
  <si>
    <t>5.1</t>
  </si>
  <si>
    <t>Соц фонд на з/плату</t>
  </si>
  <si>
    <t>5.2</t>
  </si>
  <si>
    <t>НДС</t>
  </si>
  <si>
    <t>5.3</t>
  </si>
  <si>
    <t>НСП</t>
  </si>
  <si>
    <t>5.4</t>
  </si>
  <si>
    <t>Единый налог</t>
  </si>
  <si>
    <t>ИТОГО:</t>
  </si>
  <si>
    <t>Непредвиденные расходы</t>
  </si>
  <si>
    <t>Cost of work (cost of wages)</t>
  </si>
  <si>
    <t>Dismantling works (all dismantling works must be carried out with preservation of materials, equipment, devices)</t>
  </si>
  <si>
    <t>General construction works</t>
  </si>
  <si>
    <t>Materials</t>
  </si>
  <si>
    <t>Transportation cost</t>
  </si>
  <si>
    <t>Total auto services and mechanisms</t>
  </si>
  <si>
    <t>Total direct costs</t>
  </si>
  <si>
    <t>Indirect costs</t>
  </si>
  <si>
    <t>Total without taxes</t>
  </si>
  <si>
    <t>Taxes</t>
  </si>
  <si>
    <t>TOTAL:</t>
  </si>
  <si>
    <t>Section 1</t>
  </si>
  <si>
    <t>Итого Стоимость Работ:</t>
  </si>
  <si>
    <t>Итого Стоимость Материалов:</t>
  </si>
  <si>
    <t>Total Cost of Materials :</t>
  </si>
  <si>
    <t>set</t>
  </si>
  <si>
    <t>kg</t>
  </si>
  <si>
    <t>haul</t>
  </si>
  <si>
    <t>Dismantling of existing roof with ventilation elements</t>
  </si>
  <si>
    <t>Total with unforeseen expenses:</t>
  </si>
  <si>
    <t>Всего  с непредвиденными расходами:</t>
  </si>
  <si>
    <t>Transportation services (delivery of materials)</t>
  </si>
  <si>
    <t>Overhead (%)</t>
  </si>
  <si>
    <t>Planned savings (%)</t>
  </si>
  <si>
    <t>Social fund for salary (%)</t>
  </si>
  <si>
    <t>VAT (%)</t>
  </si>
  <si>
    <t>NSP (%)</t>
  </si>
  <si>
    <t>Single tax (%)</t>
  </si>
  <si>
    <t>Разработка грунта в траншеях с погрузкой в автосамосвалы</t>
  </si>
  <si>
    <t>1000м3</t>
  </si>
  <si>
    <t>Перевозка грунта на рассояние до 10 км.</t>
  </si>
  <si>
    <t>Работа на отвале</t>
  </si>
  <si>
    <t>100м3</t>
  </si>
  <si>
    <t>Ручная доработка грунта</t>
  </si>
  <si>
    <t>Засыпка пазух котлована</t>
  </si>
  <si>
    <t>Уплотнение грунтов</t>
  </si>
  <si>
    <t>Полив водой уплотняемых грунтов</t>
  </si>
  <si>
    <t>Устройство фундаментов</t>
  </si>
  <si>
    <t>Устройство бетонной подготовки</t>
  </si>
  <si>
    <t>Фундамент</t>
  </si>
  <si>
    <t>Устройство ленточных фундаментов</t>
  </si>
  <si>
    <t>Бетон В7,5</t>
  </si>
  <si>
    <t>Бетон В15</t>
  </si>
  <si>
    <t>Устройство фундаментов под колонны</t>
  </si>
  <si>
    <t>Бетон В20</t>
  </si>
  <si>
    <t>Сетка сварная 4-5 мм.</t>
  </si>
  <si>
    <t>т</t>
  </si>
  <si>
    <t>Арматура А3 д12</t>
  </si>
  <si>
    <t>Арматура А1 д6</t>
  </si>
  <si>
    <t>Арматура А3 д25-28</t>
  </si>
  <si>
    <t>Арматура А1 д8</t>
  </si>
  <si>
    <t>Арматура А3 д10</t>
  </si>
  <si>
    <t>Анкерные болты</t>
  </si>
  <si>
    <t>100м2</t>
  </si>
  <si>
    <t>Гидроизоляция фундаментов горизонтальная</t>
  </si>
  <si>
    <t>Гидроизоляция фундаментов битумом</t>
  </si>
  <si>
    <t>Каркас</t>
  </si>
  <si>
    <t>Битум</t>
  </si>
  <si>
    <t>Цемент</t>
  </si>
  <si>
    <t>Песок</t>
  </si>
  <si>
    <t>Изготовление и монтаж колонн</t>
  </si>
  <si>
    <t>Изготовление и монтаж балок и ригелей</t>
  </si>
  <si>
    <t>Изготовление и монтаж связей и распорок</t>
  </si>
  <si>
    <t>Огрунтовка стальных конструкций</t>
  </si>
  <si>
    <t>Окраска стальных конструкций</t>
  </si>
  <si>
    <t>Нанесение огнезащитной пасты ВПМ-2</t>
  </si>
  <si>
    <t>Обетонирование оснований колонн</t>
  </si>
  <si>
    <t>Облицовка стен гипсокартонными листами</t>
  </si>
  <si>
    <t>Решетчатые конструкции</t>
  </si>
  <si>
    <t>Швеллер 16-25</t>
  </si>
  <si>
    <t>Конструкции листовые 3-10</t>
  </si>
  <si>
    <t>Сталь угловая</t>
  </si>
  <si>
    <t>Грунтовка</t>
  </si>
  <si>
    <t>Краска</t>
  </si>
  <si>
    <t>Паста ВПМ-2</t>
  </si>
  <si>
    <t>Плиты Техно ОМЗ</t>
  </si>
  <si>
    <t>Огнеупорный лист Технониколь</t>
  </si>
  <si>
    <t>Гипсокартонные листы с комплектацией</t>
  </si>
  <si>
    <t>Демонтаж существующих конструкций</t>
  </si>
  <si>
    <t>Стены</t>
  </si>
  <si>
    <t>Монтаж Каркаса</t>
  </si>
  <si>
    <t>Устройство стен</t>
  </si>
  <si>
    <t>Монтаж сендвич панелей 120 мм.</t>
  </si>
  <si>
    <t>м3</t>
  </si>
  <si>
    <t>Устройство кладки из пенобетона</t>
  </si>
  <si>
    <t>Сендвич панели+фасонные и доборные элементы</t>
  </si>
  <si>
    <t>Пеноблок 200 мм</t>
  </si>
  <si>
    <t>Клей для пеноблока</t>
  </si>
  <si>
    <t>Устройство перекрытий</t>
  </si>
  <si>
    <t>Монтаж конструкций перекрытий</t>
  </si>
  <si>
    <t>Бетонирование перекрытий</t>
  </si>
  <si>
    <t>Облицовка  гипсокартонными листами</t>
  </si>
  <si>
    <t>Двутавры №16-18</t>
  </si>
  <si>
    <t>Устройство лестниц</t>
  </si>
  <si>
    <t>Монтаж металлических конструкций</t>
  </si>
  <si>
    <t>Монтаж лестниц</t>
  </si>
  <si>
    <t>Установка фундаментов под лестницы</t>
  </si>
  <si>
    <t>Установка закладных деталей</t>
  </si>
  <si>
    <t xml:space="preserve">Профили холодногнутые </t>
  </si>
  <si>
    <t>Устройство кровли</t>
  </si>
  <si>
    <t>Монтаж стропильных и подстропильных ферм</t>
  </si>
  <si>
    <t>Монтаж прогонов</t>
  </si>
  <si>
    <t>Монтаж связей и фасонных элементов</t>
  </si>
  <si>
    <t>Монтаж кровельного покрытия</t>
  </si>
  <si>
    <t>Устройство обделок на фасадах</t>
  </si>
  <si>
    <t>100 м</t>
  </si>
  <si>
    <t>Прогоны</t>
  </si>
  <si>
    <t>Связи, кронштейны, стремянки</t>
  </si>
  <si>
    <t>Доборыне и фасонные элементы фасада</t>
  </si>
  <si>
    <t>Двери и окна</t>
  </si>
  <si>
    <t>Установка дверей в комплекте</t>
  </si>
  <si>
    <t>Установка окон в комплекте</t>
  </si>
  <si>
    <t>Отделочные работы</t>
  </si>
  <si>
    <t>Устройство потолков из гипсокартона</t>
  </si>
  <si>
    <t>Устройство цементной стяжки 20 мм</t>
  </si>
  <si>
    <t>Устройство керамических полов</t>
  </si>
  <si>
    <t>Устройство щебеночного основания</t>
  </si>
  <si>
    <t>Устройство гидроизоляции</t>
  </si>
  <si>
    <t>Устройство подстилающего бетонного слоя</t>
  </si>
  <si>
    <t>Керамическая плитка</t>
  </si>
  <si>
    <t>ГКЛ в комплекте</t>
  </si>
  <si>
    <t>Шпатлевка и окраска потолков</t>
  </si>
  <si>
    <t>Щебень</t>
  </si>
  <si>
    <t>Гидроизоляция рулонная</t>
  </si>
  <si>
    <t>Раствор</t>
  </si>
  <si>
    <t>Бетон</t>
  </si>
  <si>
    <t>Клей плиточный</t>
  </si>
  <si>
    <t>Шпатлевка</t>
  </si>
  <si>
    <t>Краска водоэмульсионная</t>
  </si>
  <si>
    <t>Наружная отделка фундаментов керамической плиткой</t>
  </si>
  <si>
    <t>Отмостка</t>
  </si>
  <si>
    <t>Устройство отопления</t>
  </si>
  <si>
    <t>шт</t>
  </si>
  <si>
    <t xml:space="preserve">Установка конвектора </t>
  </si>
  <si>
    <t>Сплит система в комплекте</t>
  </si>
  <si>
    <t>Конвектор электрический</t>
  </si>
  <si>
    <t>Разветвители</t>
  </si>
  <si>
    <t>Трубы медные 12х0,1</t>
  </si>
  <si>
    <t>м</t>
  </si>
  <si>
    <t>Трубы медные 15х0,1</t>
  </si>
  <si>
    <t>Устройство вентиляции</t>
  </si>
  <si>
    <t>Монтаж воздуховодов</t>
  </si>
  <si>
    <t>Монтаж зонтов</t>
  </si>
  <si>
    <t>Установка решеток</t>
  </si>
  <si>
    <t>Воздуховоды</t>
  </si>
  <si>
    <t>Электромонтажные работы</t>
  </si>
  <si>
    <t>Земляные работы</t>
  </si>
  <si>
    <t>Установка счетчиков</t>
  </si>
  <si>
    <t>Монтаж шкафа (пульта) управления навесного в комплекте</t>
  </si>
  <si>
    <t>Щит ЦПМ 3-036 УХЛЗ</t>
  </si>
  <si>
    <t>Счетчик</t>
  </si>
  <si>
    <t>each</t>
  </si>
  <si>
    <t>Автомат 100А</t>
  </si>
  <si>
    <t>Автомат 32А</t>
  </si>
  <si>
    <t>Автомат 25А</t>
  </si>
  <si>
    <t>Расцепитель РН-47</t>
  </si>
  <si>
    <t>Автомат 16А дифференциальный</t>
  </si>
  <si>
    <t>Устройство защитного отключения</t>
  </si>
  <si>
    <t>Выключатель одноклавишный открытый</t>
  </si>
  <si>
    <t>Выключатель одноклавишный утопленный</t>
  </si>
  <si>
    <t>Розетки</t>
  </si>
  <si>
    <t>Монтаж выключателей</t>
  </si>
  <si>
    <t>Монтаж розеток</t>
  </si>
  <si>
    <t>Установка светильников</t>
  </si>
  <si>
    <t>Светильники люминисценовые</t>
  </si>
  <si>
    <t>Светильники ламп накаливания</t>
  </si>
  <si>
    <t>Установка указателей</t>
  </si>
  <si>
    <t>Устройство заземления</t>
  </si>
  <si>
    <t>Монтаж кабелей</t>
  </si>
  <si>
    <t>Световые указатели</t>
  </si>
  <si>
    <t>Блок аварийного питания освещения</t>
  </si>
  <si>
    <t>Коробка КОВП-4</t>
  </si>
  <si>
    <t>Арматура д12</t>
  </si>
  <si>
    <t>Арматура д10</t>
  </si>
  <si>
    <t>Полоса стальная</t>
  </si>
  <si>
    <t>Уголок стальной 50х50х5</t>
  </si>
  <si>
    <t>Скобы монтажные</t>
  </si>
  <si>
    <t>Кабель ВВГ3х1,5</t>
  </si>
  <si>
    <t>Кабель ВВГ3х2,5</t>
  </si>
  <si>
    <t>Кабель ВВГ5х1,5</t>
  </si>
  <si>
    <t>Кабель ВВГ5х4</t>
  </si>
  <si>
    <t>Устройство водопровода и канализации</t>
  </si>
  <si>
    <t>Прокладка трубопроводов пластиковых д25мм</t>
  </si>
  <si>
    <t>Прокладка трубопроводов пластиковых д20мм</t>
  </si>
  <si>
    <t>Установка кранов шаровых</t>
  </si>
  <si>
    <t>Установка водонагревателя</t>
  </si>
  <si>
    <t>Прокладка труб канализационных д100</t>
  </si>
  <si>
    <t>Прокладка труб канализационных д50</t>
  </si>
  <si>
    <t>Трубы пластиковые д25мм</t>
  </si>
  <si>
    <t>Трубы пластиковые д20мм</t>
  </si>
  <si>
    <t>Краны шаровые</t>
  </si>
  <si>
    <t>Водонагреватель</t>
  </si>
  <si>
    <t>Трубы канализационные д100</t>
  </si>
  <si>
    <t>Трубы канализационные д50</t>
  </si>
  <si>
    <t>Умывальники</t>
  </si>
  <si>
    <t>Доборные и фасонные элементы</t>
  </si>
  <si>
    <t>Устройство автоматической пожарной сигнализации</t>
  </si>
  <si>
    <t>Монтаж базового блока</t>
  </si>
  <si>
    <t>Монтаж извещателей пожарных</t>
  </si>
  <si>
    <t>Монтаж поста управления</t>
  </si>
  <si>
    <t>Монтаж световых табло</t>
  </si>
  <si>
    <t>Автоматическая пожарная сигнализация</t>
  </si>
  <si>
    <t>Водопровод и канализации</t>
  </si>
  <si>
    <t>Электромонтаж</t>
  </si>
  <si>
    <t>Вентиляция</t>
  </si>
  <si>
    <t>Отопление</t>
  </si>
  <si>
    <t>Блок базовый Рубеж 2 ОП</t>
  </si>
  <si>
    <t>Извещатель пожарный дымовой ИП 212</t>
  </si>
  <si>
    <t>Извещатель пожарный ручной ИПр 517</t>
  </si>
  <si>
    <t>Устройство сигнально блокировочное</t>
  </si>
  <si>
    <t>Изолятор шлейфов</t>
  </si>
  <si>
    <t>Монтаж блока питания и контроля</t>
  </si>
  <si>
    <t>Блок бесперебойного питания ИВЭПР 2/2</t>
  </si>
  <si>
    <t>Аккумулятор 12 Ач</t>
  </si>
  <si>
    <t>Оповещатель световой "Выход"</t>
  </si>
  <si>
    <t>Оповещатель свето-звуковой</t>
  </si>
  <si>
    <t>Программатор адресных устройств ПКУ-1</t>
  </si>
  <si>
    <t>Скобы СО-10</t>
  </si>
  <si>
    <t>Кабель UTP CAT 5E 2x20,51</t>
  </si>
  <si>
    <t>Кабель КПСнг 2x20,52</t>
  </si>
  <si>
    <t xml:space="preserve">Коробка   </t>
  </si>
  <si>
    <t>Система Видеонаблюдения</t>
  </si>
  <si>
    <t>Устройство системы видеонаблюдения</t>
  </si>
  <si>
    <t>2.1</t>
  </si>
  <si>
    <t>Установка камер наблюдения</t>
  </si>
  <si>
    <t>Установка центрального управляющего устройства</t>
  </si>
  <si>
    <t>Установка блока питания</t>
  </si>
  <si>
    <t xml:space="preserve">Монитор </t>
  </si>
  <si>
    <t>Видеорегистратор</t>
  </si>
  <si>
    <t>Коммутатор</t>
  </si>
  <si>
    <t>Камеры видеонаблюдения</t>
  </si>
  <si>
    <t>Мсточник вторичного питания 12 В</t>
  </si>
  <si>
    <t>Жесткий диск</t>
  </si>
  <si>
    <t>Коробка РУВИНИЛ</t>
  </si>
  <si>
    <t>Установка шкафа телекоммуникационного</t>
  </si>
  <si>
    <t>Монтаж труб пластиковых и кабель каналов</t>
  </si>
  <si>
    <t>Труба пластиковая Д25</t>
  </si>
  <si>
    <t>Кабель канал 40/25</t>
  </si>
  <si>
    <t>Шкаф серверный</t>
  </si>
  <si>
    <t>Технологическое оборудование</t>
  </si>
  <si>
    <t>Холодильник медицинский 0,4 кВ, хол. -1,5; -25 С 1300х600х800</t>
  </si>
  <si>
    <t>Холодильник медицинский 0,4 кВ, хол. +1,5; +8 С 1300х600х800</t>
  </si>
  <si>
    <t>Компьютер</t>
  </si>
  <si>
    <t>Устройство наружных сетей электроснабжения</t>
  </si>
  <si>
    <t>Разработка траншей вручную</t>
  </si>
  <si>
    <t>Обратная засыпка траншей</t>
  </si>
  <si>
    <t>Укладка кабеля в траншеи с подготовкой песчаного основания и кирпичным покрытием</t>
  </si>
  <si>
    <t>Устройство перехода через пересечения коммуникация</t>
  </si>
  <si>
    <t xml:space="preserve">м </t>
  </si>
  <si>
    <t>Наружные сети электроснабжения</t>
  </si>
  <si>
    <t>Кирпичи</t>
  </si>
  <si>
    <t>Труба асбестоцементная</t>
  </si>
  <si>
    <t>Кабель ААБл-3х185мм2</t>
  </si>
  <si>
    <t>Подключение</t>
  </si>
  <si>
    <t>Устройство наружных сетей водопровода</t>
  </si>
  <si>
    <t xml:space="preserve">Разработка грунта в траншеях  </t>
  </si>
  <si>
    <t>Устройство наружных сетей канализации</t>
  </si>
  <si>
    <t>Погрузка и перевозка излишков грунта</t>
  </si>
  <si>
    <t>Уклдака труб полиэтиленовых 50мм</t>
  </si>
  <si>
    <t>Устройство колодца из сборного б/ж</t>
  </si>
  <si>
    <t>Установка пожарного гидранта</t>
  </si>
  <si>
    <t>Врезка в трубопровод</t>
  </si>
  <si>
    <t>Наружные сети водоснабжения</t>
  </si>
  <si>
    <t>Трубы диаметром 50 мм пластиковые</t>
  </si>
  <si>
    <t>Ж/Б колодцы</t>
  </si>
  <si>
    <t>Люк чугунный</t>
  </si>
  <si>
    <t>Гидрант</t>
  </si>
  <si>
    <t>Вентиль 50</t>
  </si>
  <si>
    <t>Вентиль 25</t>
  </si>
  <si>
    <t>Указатель</t>
  </si>
  <si>
    <t>Укладка труб ПВХ 150 мм</t>
  </si>
  <si>
    <t>Наружные сети канализации</t>
  </si>
  <si>
    <t>Трубы диаметром 150 мм пластиковые</t>
  </si>
  <si>
    <t>Благоустройство</t>
  </si>
  <si>
    <t>Устройство покрытий из тротуарной плитки</t>
  </si>
  <si>
    <t>2.2</t>
  </si>
  <si>
    <t>2.3</t>
  </si>
  <si>
    <t>2.4</t>
  </si>
  <si>
    <t>2.5</t>
  </si>
  <si>
    <t>2.6</t>
  </si>
  <si>
    <t>2.7</t>
  </si>
  <si>
    <t>2.8</t>
  </si>
  <si>
    <t>2.9</t>
  </si>
  <si>
    <t>2.10</t>
  </si>
  <si>
    <t>2.11</t>
  </si>
  <si>
    <t>2.12</t>
  </si>
  <si>
    <t>2.13</t>
  </si>
  <si>
    <t>2.14</t>
  </si>
  <si>
    <t>2.15</t>
  </si>
  <si>
    <t>2.16</t>
  </si>
  <si>
    <t>2.17</t>
  </si>
  <si>
    <t>2.18</t>
  </si>
  <si>
    <t>2.19</t>
  </si>
  <si>
    <t>2.20</t>
  </si>
  <si>
    <t>Плитка тротуарная</t>
  </si>
  <si>
    <t>Гравийно-песчаня смесь</t>
  </si>
  <si>
    <t>Бордюры</t>
  </si>
  <si>
    <t>1.2</t>
  </si>
  <si>
    <t>1.3</t>
  </si>
  <si>
    <t>1.4</t>
  </si>
  <si>
    <t>1.5</t>
  </si>
  <si>
    <t>1.6</t>
  </si>
  <si>
    <t>1.7</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</si>
  <si>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</si>
  <si>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</si>
  <si>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</si>
  <si>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</si>
  <si>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</si>
  <si>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</si>
  <si>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</si>
  <si>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</si>
  <si>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</si>
  <si>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</si>
  <si>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</si>
  <si>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</si>
  <si>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</si>
  <si>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</si>
  <si>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</si>
  <si>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</si>
  <si>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</si>
  <si>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</si>
  <si>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</si>
  <si>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</si>
  <si>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</si>
  <si>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</si>
  <si>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</si>
  <si>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</si>
  <si>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</si>
  <si>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</si>
  <si>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</si>
  <si>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</si>
  <si>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</si>
  <si>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</si>
  <si>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</si>
  <si>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</si>
  <si>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</si>
  <si>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</si>
  <si>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</si>
  <si>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</si>
  <si>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</si>
  <si>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</si>
  <si>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</si>
  <si>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</si>
  <si>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</si>
  <si>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</si>
  <si>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</si>
  <si>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</si>
  <si>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</si>
  <si>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</si>
  <si>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</si>
  <si>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</si>
  <si>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</si>
  <si>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</si>
  <si>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</si>
  <si>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</si>
  <si>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</si>
  <si>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</si>
  <si>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</si>
  <si>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</si>
  <si>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</si>
  <si>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</si>
  <si>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</si>
  <si>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</si>
  <si>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</si>
  <si>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</si>
  <si>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</si>
  <si>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</si>
  <si>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</si>
  <si>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</si>
  <si>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</si>
  <si>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</si>
  <si>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</si>
  <si>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</si>
  <si>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</si>
  <si>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</si>
  <si>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</si>
  <si>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</si>
  <si>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</si>
  <si>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</si>
  <si>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</si>
  <si>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</si>
  <si>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</si>
  <si>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</si>
  <si>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</si>
  <si>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</si>
  <si>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</si>
  <si>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</si>
  <si>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</si>
  <si>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</si>
  <si>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</si>
  <si>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</si>
  <si>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</si>
  <si>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</si>
  <si>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</si>
  <si>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</si>
  <si>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</si>
  <si>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</si>
  <si>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</si>
  <si>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</si>
  <si>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</si>
  <si>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</si>
  <si>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</si>
  <si>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</si>
  <si>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</si>
  <si>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</si>
  <si>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</si>
  <si>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</si>
  <si>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</si>
  <si>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</si>
  <si>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</si>
  <si>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</si>
  <si>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</si>
  <si>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</si>
  <si>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</si>
  <si>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</si>
  <si>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</si>
  <si>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</si>
  <si>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</si>
  <si>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</si>
  <si>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</si>
  <si>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</si>
  <si>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</si>
  <si>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</si>
  <si>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</si>
  <si>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</si>
  <si>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</si>
  <si>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</si>
  <si>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</si>
  <si>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</si>
  <si>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</si>
  <si>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</si>
  <si>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</si>
  <si>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</si>
  <si>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</si>
  <si>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</si>
  <si>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</si>
  <si>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</si>
  <si>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</si>
  <si>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</si>
  <si>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</si>
  <si>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</si>
  <si>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</si>
  <si>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</si>
  <si>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</si>
  <si>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</si>
  <si>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</si>
  <si>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</si>
  <si>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</si>
  <si>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</si>
  <si>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</si>
  <si>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</si>
  <si>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</si>
  <si>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</si>
  <si>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</si>
  <si>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</si>
  <si>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</si>
  <si>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</si>
  <si>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</si>
  <si>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</si>
  <si>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</si>
  <si>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</si>
  <si>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</si>
  <si>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</si>
  <si>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</si>
  <si>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</si>
  <si>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</si>
  <si>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</si>
  <si>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</si>
  <si>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</si>
  <si>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</si>
  <si>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</si>
  <si>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</si>
  <si>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</si>
  <si>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</si>
  <si>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</si>
  <si>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</si>
  <si>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</si>
  <si>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</si>
  <si>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</si>
  <si>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</si>
  <si>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</si>
  <si>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</si>
  <si>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</si>
  <si>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</si>
  <si>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</si>
  <si>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</si>
  <si>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</si>
  <si>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</si>
  <si>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</si>
  <si>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</si>
  <si>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</si>
  <si>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</si>
  <si>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</si>
  <si>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</si>
  <si>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</si>
  <si>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</si>
  <si>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</si>
  <si>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</si>
  <si>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</si>
  <si>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</si>
  <si>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</si>
  <si>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</si>
  <si>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</si>
  <si>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</si>
  <si>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</si>
  <si>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</si>
  <si>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</si>
  <si>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</si>
  <si>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</si>
  <si>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</si>
  <si>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</si>
  <si>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</si>
  <si>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</si>
  <si>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</si>
  <si>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</si>
  <si>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</si>
  <si>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</si>
  <si>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</si>
  <si>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</si>
  <si>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</si>
  <si>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</si>
  <si>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</si>
  <si>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</si>
  <si>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</si>
  <si>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</si>
  <si>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</si>
  <si>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</si>
  <si>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</si>
  <si>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</si>
  <si>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</si>
  <si>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</si>
  <si>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</si>
  <si>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</si>
  <si>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</si>
  <si>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</si>
  <si>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</si>
  <si>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</si>
  <si>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</si>
  <si>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</si>
  <si>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</si>
  <si>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</si>
  <si>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</si>
  <si>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</si>
  <si>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</si>
  <si>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</si>
  <si>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</si>
  <si>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</si>
  <si>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</si>
  <si>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</si>
  <si>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</si>
  <si>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</si>
  <si>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</si>
  <si>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</si>
  <si>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</si>
  <si>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</si>
  <si>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</si>
  <si>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</si>
  <si>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</si>
  <si>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</si>
  <si>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</si>
  <si>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</si>
  <si>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</si>
  <si>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</si>
  <si>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</si>
  <si>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</si>
  <si>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</si>
  <si>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</si>
  <si>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</si>
  <si>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</si>
  <si>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</si>
  <si>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</si>
  <si>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</si>
  <si>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</si>
  <si>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</si>
  <si>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Лотки</t>
  </si>
  <si>
    <t>2.171</t>
  </si>
  <si>
    <t>Плиты Техно ОЗМ</t>
  </si>
  <si>
    <t>Бетон В25</t>
  </si>
  <si>
    <t>Earthworks</t>
  </si>
  <si>
    <t>Development of soil in trenches with loading into dump trucks</t>
  </si>
  <si>
    <t>Transportation of soil over a distance of up to 10 km.</t>
  </si>
  <si>
    <t>Work on a dump</t>
  </si>
  <si>
    <t>Soil compaction</t>
  </si>
  <si>
    <t>Watering of compacted soils with water</t>
  </si>
  <si>
    <t>Filling of excavation pit</t>
  </si>
  <si>
    <t>Manual soil digging</t>
  </si>
  <si>
    <t>Foundation construction</t>
  </si>
  <si>
    <t>Strip foundation construction</t>
  </si>
  <si>
    <t>Column foundation construction</t>
  </si>
  <si>
    <t>Horizontal foundation waterproofing</t>
  </si>
  <si>
    <t>Foundation waterproofing with bitumen</t>
  </si>
  <si>
    <t xml:space="preserve">Concrete subbase preparation </t>
  </si>
  <si>
    <t>Frame Installation</t>
  </si>
  <si>
    <t>Manufacturing and Installation of Columns</t>
  </si>
  <si>
    <t>Manufacturing and Installation of Braces and Spacers</t>
  </si>
  <si>
    <t>Manufacturing and Installation of Beams and Crossbars</t>
  </si>
  <si>
    <t>Priming of Steel Structures</t>
  </si>
  <si>
    <t>Painting of Steel Structures</t>
  </si>
  <si>
    <t>Application of Fire-Retardant Paste VPM-2</t>
  </si>
  <si>
    <t>Concreting of Column Bases</t>
  </si>
  <si>
    <t>Cladding Walls with Plasterboard Sheets</t>
  </si>
  <si>
    <t>Installation of walls</t>
  </si>
  <si>
    <t>Installation of 120 mm sandwich panels.</t>
  </si>
  <si>
    <t>Installation of foam concrete masonry</t>
  </si>
  <si>
    <t>Installation of floors</t>
  </si>
  <si>
    <t>Installation of floor structures</t>
  </si>
  <si>
    <t>Concreting of floors</t>
  </si>
  <si>
    <t>Cladding with plasterboard sheets</t>
  </si>
  <si>
    <t>Installation of stairs</t>
  </si>
  <si>
    <t>Installation of foundations for stairs</t>
  </si>
  <si>
    <t>Installation of metal structures</t>
  </si>
  <si>
    <t>Priming of steel structures</t>
  </si>
  <si>
    <t>Painting of steel structures</t>
  </si>
  <si>
    <t>Application of fire-retardant paste VPM-2</t>
  </si>
  <si>
    <t>Installation of embedded parts</t>
  </si>
  <si>
    <t>Roofing installation</t>
  </si>
  <si>
    <t>Installation of rafter and sub-rafter trusses</t>
  </si>
  <si>
    <t>Installation of purlins</t>
  </si>
  <si>
    <t>Installation of ties and shaped elements</t>
  </si>
  <si>
    <t>Installation of roof covering</t>
  </si>
  <si>
    <t>Installation of linings on facades</t>
  </si>
  <si>
    <t>Doors and windows</t>
  </si>
  <si>
    <t>Installation of doors in a set</t>
  </si>
  <si>
    <t>Installation of windows in a set</t>
  </si>
  <si>
    <t>Finishing works</t>
  </si>
  <si>
    <t>Installation of plasterboard ceilings</t>
  </si>
  <si>
    <t>Puttying and painting ceilings</t>
  </si>
  <si>
    <t>Installation of 20 mm cement screed</t>
  </si>
  <si>
    <t>Installation of ceramic floors</t>
  </si>
  <si>
    <t>Installation of crushed stone base</t>
  </si>
  <si>
    <t>Installation of waterproofing</t>
  </si>
  <si>
    <t>Installation of underlying concrete layer</t>
  </si>
  <si>
    <t>Exterior finishing of foundations with ceramic tiles</t>
  </si>
  <si>
    <t>Installation of split systems</t>
  </si>
  <si>
    <t>Installation of convector</t>
  </si>
  <si>
    <t>Installation of air ducts</t>
  </si>
  <si>
    <t>Installation of umbrellas</t>
  </si>
  <si>
    <t>Electrical installation works</t>
  </si>
  <si>
    <t>Installation of cabinet (remote control) wall-mounted in a set</t>
  </si>
  <si>
    <t>Installation of meters</t>
  </si>
  <si>
    <t>Installation of switches</t>
  </si>
  <si>
    <t>Installation of sockets</t>
  </si>
  <si>
    <t>Installation of lamps</t>
  </si>
  <si>
    <t>Installation of signs</t>
  </si>
  <si>
    <t>Device of grounding</t>
  </si>
  <si>
    <t>Installation of cables</t>
  </si>
  <si>
    <t>Laying of plastic pipelines d25mm</t>
  </si>
  <si>
    <t>Laying of plastic pipelines d20mm</t>
  </si>
  <si>
    <t>Installation of ball valves</t>
  </si>
  <si>
    <t>Installation of water heater</t>
  </si>
  <si>
    <t>Laying of sewer pipes d100</t>
  </si>
  <si>
    <t>Laying of sewer pipes d50</t>
  </si>
  <si>
    <t>Installation of wash basins</t>
  </si>
  <si>
    <t>Apron</t>
  </si>
  <si>
    <t>Apron concreting</t>
  </si>
  <si>
    <t>Crushed stone base</t>
  </si>
  <si>
    <t>Heating</t>
  </si>
  <si>
    <t>Vantilation</t>
  </si>
  <si>
    <t>Installation of meshes</t>
  </si>
  <si>
    <t>Water supply and sewerage</t>
  </si>
  <si>
    <t>Installation of the base unit</t>
  </si>
  <si>
    <t>Installation of fire detectors</t>
  </si>
  <si>
    <t>Installation of the control post</t>
  </si>
  <si>
    <t>Installation of light panels</t>
  </si>
  <si>
    <t>Installation of the power supply and control unit</t>
  </si>
  <si>
    <t>Installation of surveillance cameras</t>
  </si>
  <si>
    <t>Installation of the central control device</t>
  </si>
  <si>
    <t>Installation of the power supply unit</t>
  </si>
  <si>
    <t>Installation of the telecommunications cabinet</t>
  </si>
  <si>
    <t>Installation of plastic pipes and cable channels</t>
  </si>
  <si>
    <t xml:space="preserve">Automatic fire alarm </t>
  </si>
  <si>
    <t xml:space="preserve">Video surveillance system </t>
  </si>
  <si>
    <t>Manual trenching</t>
  </si>
  <si>
    <t>Loading and transportation of excess soil</t>
  </si>
  <si>
    <t>Backfilling of trenches</t>
  </si>
  <si>
    <t>Laying cables in trenches with preparation of sand base and brick covering</t>
  </si>
  <si>
    <t>Engineering of crossings over communications</t>
  </si>
  <si>
    <t>Connection</t>
  </si>
  <si>
    <t>Installation of external water supply networks</t>
  </si>
  <si>
    <t>Laying of 50 mm polyethylene pipes</t>
  </si>
  <si>
    <t>Engineering of a well from prefabricated concrete</t>
  </si>
  <si>
    <t>Installation of a fire hydrant</t>
  </si>
  <si>
    <t>Installation of external sewerage networks</t>
  </si>
  <si>
    <t>Excavation of soil in trenches</t>
  </si>
  <si>
    <t>Laying of 150 mm PVC pipes</t>
  </si>
  <si>
    <t>Landscaping</t>
  </si>
  <si>
    <t>Installation of external power supply networks</t>
  </si>
  <si>
    <t>Paving works</t>
  </si>
  <si>
    <t>Connection into a pipeline</t>
  </si>
  <si>
    <t>Connection into a main pipeline</t>
  </si>
  <si>
    <t>Installation of well from prefabricated concrete</t>
  </si>
  <si>
    <t>Foundation</t>
  </si>
  <si>
    <t>Concrete B7.5</t>
  </si>
  <si>
    <t>Concrete B15</t>
  </si>
  <si>
    <t>Concrete B20</t>
  </si>
  <si>
    <t>Welded mesh 4-5 mm.</t>
  </si>
  <si>
    <t>Rebar A3 d12</t>
  </si>
  <si>
    <t>Rebar A1 d6</t>
  </si>
  <si>
    <t>Rebar A3 d25-28</t>
  </si>
  <si>
    <t>Rebar A1 d8</t>
  </si>
  <si>
    <t>Rebar A3 d10</t>
  </si>
  <si>
    <t>Anchor bolts</t>
  </si>
  <si>
    <t>Bitumen</t>
  </si>
  <si>
    <t>Cement</t>
  </si>
  <si>
    <t>Sand</t>
  </si>
  <si>
    <t>Frame</t>
  </si>
  <si>
    <t>Channel 16-25</t>
  </si>
  <si>
    <t>Sheet structures 3-10</t>
  </si>
  <si>
    <t>Angle steel</t>
  </si>
  <si>
    <t>Primer</t>
  </si>
  <si>
    <t>Paint</t>
  </si>
  <si>
    <t>Paste VPM-2</t>
  </si>
  <si>
    <t>Techno OZM slabs</t>
  </si>
  <si>
    <t>Fireproof sheet TechnoNIKOL</t>
  </si>
  <si>
    <t>Gypsum plasterboards with accessories</t>
  </si>
  <si>
    <t>Truss structures</t>
  </si>
  <si>
    <t>Walls</t>
  </si>
  <si>
    <t>Sandwich panels + shaped and additional elements</t>
  </si>
  <si>
    <t>Foam block 200 mm</t>
  </si>
  <si>
    <t>Adhesive for foam block</t>
  </si>
  <si>
    <t>I-beams No. 16-18</t>
  </si>
  <si>
    <t>Reinforcement A1 d8</t>
  </si>
  <si>
    <t>Concrete B25</t>
  </si>
  <si>
    <t>Techno OMZ slabs</t>
  </si>
  <si>
    <t>Gypsum plasterboard sheets with accessories</t>
  </si>
  <si>
    <t>Reinforcement A3 d10</t>
  </si>
  <si>
    <t>Cold-formed profiles</t>
  </si>
  <si>
    <t>Purses</t>
  </si>
  <si>
    <t>Ties, brackets, ladders</t>
  </si>
  <si>
    <t>Additional and shaped facade elements</t>
  </si>
  <si>
    <t>Ceramic tiles</t>
  </si>
  <si>
    <t>Crushed stone</t>
  </si>
  <si>
    <t>Roll waterproofing</t>
  </si>
  <si>
    <t>Mortar</t>
  </si>
  <si>
    <t>Concrete</t>
  </si>
  <si>
    <t>Tile adhesive</t>
  </si>
  <si>
    <t>Putty</t>
  </si>
  <si>
    <t>Water-based paint</t>
  </si>
  <si>
    <t>Roof</t>
  </si>
  <si>
    <t>Gypsum plasterboard in set</t>
  </si>
  <si>
    <t>Electric convector</t>
  </si>
  <si>
    <t>Splitters</t>
  </si>
  <si>
    <t>Copper pipes 12x0.1</t>
  </si>
  <si>
    <t>Copper pipes 15x0.1</t>
  </si>
  <si>
    <t>Ventilation</t>
  </si>
  <si>
    <t>Air ducts</t>
  </si>
  <si>
    <t>Split system set</t>
  </si>
  <si>
    <t>Решетка</t>
  </si>
  <si>
    <t>Duct covers</t>
  </si>
  <si>
    <t>Зонты</t>
  </si>
  <si>
    <t>Air grilles</t>
  </si>
  <si>
    <t>Electrical installation</t>
  </si>
  <si>
    <t>Panel TsPM 3-036 UHLZ</t>
  </si>
  <si>
    <t>Meter</t>
  </si>
  <si>
    <t>Automatic circuit breaker 100A</t>
  </si>
  <si>
    <t>Automatic circuit breaker 32A</t>
  </si>
  <si>
    <t>Automatic circuit breaker 25A</t>
  </si>
  <si>
    <t>Automatic circuit breaker 16A differential</t>
  </si>
  <si>
    <t>RN-47 release</t>
  </si>
  <si>
    <t>Residual current device</t>
  </si>
  <si>
    <t>Single-key open switch</t>
  </si>
  <si>
    <t>Single-key recessed switch</t>
  </si>
  <si>
    <t>Sockets</t>
  </si>
  <si>
    <t>Luminescent lamps</t>
  </si>
  <si>
    <t>Incandescent lamps</t>
  </si>
  <si>
    <t>Light indicators</t>
  </si>
  <si>
    <t>Emergency power supply unit for lighting</t>
  </si>
  <si>
    <t>Box KOVP-4</t>
  </si>
  <si>
    <t>Steel strip</t>
  </si>
  <si>
    <t>Steel angle 50x50x5</t>
  </si>
  <si>
    <t>Mounting brackets</t>
  </si>
  <si>
    <t>Cable VVG3x1.5</t>
  </si>
  <si>
    <t>Cable VVG3x2.5</t>
  </si>
  <si>
    <t>Cable VVG5x1.5</t>
  </si>
  <si>
    <t>Cable VVG5x4</t>
  </si>
  <si>
    <t>Steel bars d12</t>
  </si>
  <si>
    <t>Steel bars d10</t>
  </si>
  <si>
    <t>Plastic pipes d25mm</t>
  </si>
  <si>
    <t>Plastic pipes d20mm</t>
  </si>
  <si>
    <t>Ball valves</t>
  </si>
  <si>
    <t>Water heater</t>
  </si>
  <si>
    <t>Sewer pipes d100</t>
  </si>
  <si>
    <t>Sewer pipes d50</t>
  </si>
  <si>
    <t>Wash basins</t>
  </si>
  <si>
    <t>Additional and shaped elements</t>
  </si>
  <si>
    <t>Automatic fire alarm</t>
  </si>
  <si>
    <t>Basic unit Rubezh 2 OP</t>
  </si>
  <si>
    <t>Smoke fire alarm IP 212</t>
  </si>
  <si>
    <t>Manual fire alarm IPr 517</t>
  </si>
  <si>
    <t>Signal blocking device</t>
  </si>
  <si>
    <t>Loop isolator</t>
  </si>
  <si>
    <t>Uninterruptible power supply unit IVEPR 2/2</t>
  </si>
  <si>
    <t>Battery 12 Ah</t>
  </si>
  <si>
    <t>Light alarm "Exit"</t>
  </si>
  <si>
    <t>Light and sound alarm</t>
  </si>
  <si>
    <t>Addressable device programmer PKU-1</t>
  </si>
  <si>
    <t>Staples SO-10</t>
  </si>
  <si>
    <t>UTP CAT 5E cable 2x20.51</t>
  </si>
  <si>
    <t>KPSng cable 2x20.52</t>
  </si>
  <si>
    <t>VVG3x2.5 cable</t>
  </si>
  <si>
    <t>Box</t>
  </si>
  <si>
    <t>Video Surveillance System</t>
  </si>
  <si>
    <t>Monitor</t>
  </si>
  <si>
    <t>Video Recorder</t>
  </si>
  <si>
    <t>Switch</t>
  </si>
  <si>
    <t>CCTV Cameras</t>
  </si>
  <si>
    <t>12 V Secondary Power Supply</t>
  </si>
  <si>
    <t>PKU-1 Addressable Device Programmer</t>
  </si>
  <si>
    <t>Hard Drive</t>
  </si>
  <si>
    <t>UTP CAT 5E 2x20.51 Cable</t>
  </si>
  <si>
    <t>VVG3x2.5 Cable</t>
  </si>
  <si>
    <t>RUVINIL Box</t>
  </si>
  <si>
    <t>D25 Plastic Pipe</t>
  </si>
  <si>
    <t>40/25 Channel Cable</t>
  </si>
  <si>
    <t>Server Cabinet</t>
  </si>
  <si>
    <t>Technological equipment</t>
  </si>
  <si>
    <t>Medical refrigerator 0.4 kW, cold. -1.5; -25 C 1300x600x800</t>
  </si>
  <si>
    <t>Medical refrigerator 0.4 kW, cold. +1.5; +8 C 1300x600x800</t>
  </si>
  <si>
    <t>Office desk</t>
  </si>
  <si>
    <t>Computer</t>
  </si>
  <si>
    <t>External power supply networks</t>
  </si>
  <si>
    <t>Bricks</t>
  </si>
  <si>
    <t>Asbestos-cement pipe</t>
  </si>
  <si>
    <t>Cable AABL-3x185mm2</t>
  </si>
  <si>
    <t>External water supply networks</t>
  </si>
  <si>
    <t>Plastic pipes with a diameter of 50 mm</t>
  </si>
  <si>
    <t>Reinforced concrete wells</t>
  </si>
  <si>
    <t>Cast iron hatch</t>
  </si>
  <si>
    <t>Hydrant</t>
  </si>
  <si>
    <t>Valve 50</t>
  </si>
  <si>
    <t>Valve 25</t>
  </si>
  <si>
    <t>Indicator</t>
  </si>
  <si>
    <t>External sewerage networks</t>
  </si>
  <si>
    <t>Pipes with a diameter of 150 mm plastic</t>
  </si>
  <si>
    <t>Cast iron manhole</t>
  </si>
  <si>
    <t>Paving tiles</t>
  </si>
  <si>
    <t>Gravel-sand mixture</t>
  </si>
  <si>
    <t>Trays</t>
  </si>
  <si>
    <t>Curbs</t>
  </si>
  <si>
    <t>Total Cost of Labour:</t>
  </si>
  <si>
    <t>Демонтаж существующих подземных кабелей</t>
  </si>
  <si>
    <t>Разработка траншей под прокладку новых кабелей</t>
  </si>
  <si>
    <t>m3</t>
  </si>
  <si>
    <t xml:space="preserve">Обратная засыпка с укладкой песчаного  и кирпичного слоя </t>
  </si>
  <si>
    <t>Отключение от сетей на период работ</t>
  </si>
  <si>
    <t xml:space="preserve">Укладка кабелей в траншеи с соединением муфт и подключением. </t>
  </si>
  <si>
    <t>Демонтаж существующих канализационных колодцев (1,5 м)</t>
  </si>
  <si>
    <t xml:space="preserve">1.8 </t>
  </si>
  <si>
    <t>Демонтаж существующих канализационных труб</t>
  </si>
  <si>
    <t xml:space="preserve">Устройство канализационных колодцев </t>
  </si>
  <si>
    <t>Фитинги</t>
  </si>
  <si>
    <t xml:space="preserve">Монтаж труб канализационных с обратной засыпкой. </t>
  </si>
  <si>
    <t>Перенос существующих линий электроснабжения и канализации</t>
  </si>
  <si>
    <t>Кабель 3х70</t>
  </si>
  <si>
    <t>Муфты соединительные универсальные</t>
  </si>
  <si>
    <t>Сигнальная лента</t>
  </si>
  <si>
    <t>Кольца ЖБ (1м)</t>
  </si>
  <si>
    <t>Крышки ЖБ (1м)</t>
  </si>
  <si>
    <t xml:space="preserve">Бетон </t>
  </si>
  <si>
    <t>Трубы пластиковые канализационные</t>
  </si>
  <si>
    <t>Фиттинги для труб</t>
  </si>
  <si>
    <t>Метизы</t>
  </si>
  <si>
    <t>Демонтажные работы (все демонтажные работы производить с сохранение материалов, оборудования, приборов) и перенос существующих коммуникаций</t>
  </si>
  <si>
    <t>Устройство бетонной отмостки с армированием</t>
  </si>
  <si>
    <t>Установка вентиляторов осевых</t>
  </si>
  <si>
    <t>Установка системы кондииционирования</t>
  </si>
  <si>
    <t>System</t>
  </si>
  <si>
    <t>Установка системы входа сотрудников</t>
  </si>
  <si>
    <t>Установка умывальников</t>
  </si>
  <si>
    <t>Устройство подъемника (лифта)</t>
  </si>
  <si>
    <t>Монтаж конструкций для подъемника</t>
  </si>
  <si>
    <t>комплект</t>
  </si>
  <si>
    <t>Монтаж и подключение подъемника (Лифта) (500 кг) (наружного исполнения)</t>
  </si>
  <si>
    <t>Кондиционеры</t>
  </si>
  <si>
    <t>Установка кондиционеров</t>
  </si>
  <si>
    <t>Система Входа сотрудников</t>
  </si>
  <si>
    <t>Офисный стол со стулом</t>
  </si>
  <si>
    <t>Стеллажи 06х2х3</t>
  </si>
  <si>
    <t>Штаф для документов дучстворчатый</t>
  </si>
  <si>
    <t>1.130</t>
  </si>
  <si>
    <t>1.131</t>
  </si>
  <si>
    <t>1.132</t>
  </si>
  <si>
    <t>1.133</t>
  </si>
  <si>
    <t>1.134</t>
  </si>
  <si>
    <t>1.135</t>
  </si>
  <si>
    <t>1.136</t>
  </si>
  <si>
    <t>1.137</t>
  </si>
  <si>
    <t>1.138</t>
  </si>
  <si>
    <t>1.139</t>
  </si>
  <si>
    <t>1.140</t>
  </si>
  <si>
    <t>1.141</t>
  </si>
  <si>
    <t>1.142</t>
  </si>
  <si>
    <t>1.143</t>
  </si>
  <si>
    <t>1.144</t>
  </si>
  <si>
    <t>2.172</t>
  </si>
  <si>
    <t>2.173</t>
  </si>
  <si>
    <t>2.174</t>
  </si>
  <si>
    <t>2.175</t>
  </si>
  <si>
    <t>2.176</t>
  </si>
  <si>
    <t>2.177</t>
  </si>
  <si>
    <t>2.178</t>
  </si>
  <si>
    <t>2.179</t>
  </si>
  <si>
    <t>2.180</t>
  </si>
  <si>
    <t>2.181</t>
  </si>
  <si>
    <t>2.182</t>
  </si>
  <si>
    <t>2.183</t>
  </si>
  <si>
    <t>2.184</t>
  </si>
  <si>
    <t>2.185</t>
  </si>
  <si>
    <t>2.186</t>
  </si>
  <si>
    <t>2.187</t>
  </si>
  <si>
    <t>2.188</t>
  </si>
  <si>
    <t>2.189</t>
  </si>
  <si>
    <t>2.190</t>
  </si>
  <si>
    <t>2.191</t>
  </si>
  <si>
    <t>Unforeseen expenses (15 %)</t>
  </si>
  <si>
    <t>№ тендера: LRPS-2026–9202384</t>
  </si>
  <si>
    <t>Warehouse for storing vaccines made of lightweight structures on the territory of the Center for State Sanitary and Epidemiological Supervision 
Bishkek, Baitik Baatyr Street No. 36a
Склад для хранения вакцины из легких конструкций на территории Центр государственного санитарно-эпидемиологического надзора, по адресу: 
г. Бишкек, ул. Байтик Баатыра №36а</t>
  </si>
  <si>
    <t>ФИО руководителя организации/фирмы:____________</t>
  </si>
  <si>
    <t>Подпись:</t>
  </si>
  <si>
    <t>Дата:</t>
  </si>
  <si>
    <t>Печать:</t>
  </si>
  <si>
    <r>
      <rPr>
        <b/>
        <sz val="12"/>
        <rFont val="Times New Roman"/>
        <family val="1"/>
      </rPr>
      <t>Примечание:</t>
    </r>
    <r>
      <rPr>
        <sz val="12"/>
        <rFont val="Times New Roman"/>
        <family val="1"/>
      </rPr>
      <t xml:space="preserve"> 
1. Заявка не должна содержать вставок между строк, стертых мест в тексте и исправлений, кроме случаев, когда возникает необходимость исправлять ошибки, допущенные самим Заявителем. В таком случае, на корректировках должна быть надпись, свидетельствующая о правильности изменения, сопровождаемая подписью Заявителя.
2. В случае расхождения между ценой за единицу и итоговой ценой, цена за единицу будет преобладать.                                                                                                                                                                                                                                           3. Рассценки должны быть заполнены на компьютере и распечатаны на принтере. Рассценки заполненные от руки, рассматриваться не будут.
4. Пожалуйста, предоставьте эти расценки в Excel форме в дополнение к распечатанному копию. Распечатанная копия должна быть подписана руководителем компании и скреплена печатью.</t>
    </r>
  </si>
  <si>
    <t xml:space="preserve">Сумма прописью и укажите валюту: </t>
  </si>
  <si>
    <t>Всего, Сом / Total Price, Som</t>
  </si>
  <si>
    <t>Стоимость за ед.,Cом / Unit Price, Som</t>
  </si>
  <si>
    <t>Contractor / Название Подрядчика: ______________________________</t>
  </si>
  <si>
    <t>UNICEF  Bishkek Office / Офис Бишкек ЮНИСЕФ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</si>
</sst>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
  </numFmts>
  <fonts count="22" x14ac:knownFonts="1">
    <font>
      <sz val="12"/>
      <color rgb="FF000000"/>
      <name val="Arial"/>
    </font>
    <font>
      <sz val="12"/>
      <color rgb="FF000000"/>
      <name val="Arial"/>
      <family val="2"/>
      <charset val="204"/>
    </font>
    <font>
      <b/>
      <sz val="12"/>
      <color rgb="FF080000"/>
      <name val="Arial"/>
      <family val="2"/>
      <charset val="204"/>
    </font>
    <font>
      <sz val="12"/>
      <color rgb="FF080000"/>
      <name val="Arial"/>
      <family val="2"/>
      <charset val="204"/>
    </font>
    <font>
      <b/>
      <sz val="12"/>
      <name val="Arial"/>
      <family val="2"/>
      <charset val="204"/>
    </font>
    <font>
      <sz val="12"/>
      <color rgb="FF000000"/>
      <name val="Arial"/>
      <family val="2"/>
      <charset val="204"/>
    </font>
    <font>
      <sz val="10"/>
      <color rgb="FF000000"/>
      <name val="Times New Roman"/>
      <family val="1"/>
      <charset val="204"/>
    </font>
    <font>
      <b/>
      <sz val="10"/>
      <name val="Times New Roman"/>
      <family val="1"/>
      <charset val="204"/>
    </font>
    <font>
      <sz val="10"/>
      <name val="Times New Roman"/>
      <family val="1"/>
      <charset val="204"/>
    </font>
    <font>
      <sz val="8"/>
      <name val="Arial"/>
      <family val="2"/>
      <charset val="204"/>
    </font>
    <font>
      <b/>
      <sz val="12"/>
      <color theme="1"/>
      <name val="Arial"/>
      <family val="2"/>
      <charset val="204"/>
    </font>
    <font>
      <b/>
      <sz val="12"/>
      <color rgb="FF000000"/>
      <name val="Arial"/>
      <family val="2"/>
      <charset val="204"/>
    </font>
    <font>
      <b/>
      <sz val="10"/>
      <color rgb="FFFF0000"/>
      <name val="Times New Roman"/>
      <family val="1"/>
      <charset val="204"/>
    </font>
    <font>
      <b/>
      <sz val="10"/>
      <color rgb="FF0033CC"/>
      <name val="Times New Roman"/>
      <family val="1"/>
      <charset val="204"/>
    </font>
    <font>
      <sz val="10"/>
      <color rgb="FF000000"/>
      <name val="Arial"/>
      <family val="2"/>
      <charset val="204"/>
    </font>
    <font>
      <sz val="10"/>
      <color theme="1"/>
      <name val="Times New Roman"/>
      <family val="1"/>
      <charset val="204"/>
    </font>
    <font>
      <sz val="12"/>
      <color rgb="FF000000"/>
      <name val="Arial"/>
      <family val="2"/>
    </font>
    <font>
      <sz val="12"/>
      <color rgb="FF0A0A0A"/>
      <name val="Arial"/>
      <family val="2"/>
    </font>
    <font>
      <sz val="10"/>
      <name val="Times New Roman"/>
      <family val="1"/>
    </font>
    <font>
      <b/>
      <sz val="12"/>
      <name val="Times New Roman"/>
      <family val="1"/>
    </font>
    <font>
      <sz val="11"/>
      <name val="Times New Roman"/>
      <family val="1"/>
    </font>
    <font>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7">
    <xf numFmtId="0" fontId="0" fillId="0" borderId="0">
      <alignment horizontal="left" vertical="top" wrapText="1"/>
    </xf>
    <xf numFmtId="0" fontId="5" fillId="0" borderId="1">
      <alignment horizontal="left" vertical="top" wrapText="1"/>
    </xf>
    <xf numFmtId="0" fontId="6" fillId="0" borderId="1"/>
    <xf numFmtId="164" fontId="6" fillId="0" borderId="1" applyFont="0" applyFill="0" applyBorder="0" applyAlignment="0" applyProtection="0"/>
    <xf numFmtId="0" fontId="1" fillId="0" borderId="1">
      <alignment horizontal="left" vertical="top" wrapText="1"/>
    </xf>
    <xf numFmtId="0" fontId="1" fillId="0" borderId="1">
      <alignment horizontal="left" vertical="top" wrapText="1"/>
    </xf>
    <xf numFmtId="164" fontId="6" fillId="0" borderId="1" applyFont="0" applyFill="0" applyBorder="0" applyAlignment="0" applyProtection="0"/>
  </cellStyleXfs>
  <cellXfs count="92">
    <xf numFmtId="0" fontId="0" fillId="0" borderId="0" xfId="0">
      <alignment horizontal="left" vertical="top" wrapText="1"/>
    </xf>
    <xf numFmtId="0" fontId="3" fillId="0" borderId="2" xfId="1" applyFont="1" applyBorder="1" applyAlignment="1">
      <alignment horizontal="left" vertical="top" wrapText="1" readingOrder="1"/>
    </xf>
    <xf numFmtId="4" fontId="3" fillId="0" borderId="2" xfId="1" applyNumberFormat="1" applyFont="1" applyBorder="1" applyAlignment="1">
      <alignment horizontal="right" vertical="top" wrapText="1" readingOrder="1"/>
    </xf>
    <xf numFmtId="0" fontId="2" fillId="0" borderId="4" xfId="1" applyFont="1" applyBorder="1" applyAlignment="1">
      <alignment horizontal="center" vertical="center" wrapText="1" readingOrder="1"/>
    </xf>
    <xf numFmtId="0" fontId="2" fillId="0" borderId="5" xfId="1" applyFont="1" applyBorder="1" applyAlignment="1">
      <alignment horizontal="center" vertical="center" wrapText="1" readingOrder="1"/>
    </xf>
    <xf numFmtId="0" fontId="4" fillId="0" borderId="5" xfId="1" applyFont="1" applyBorder="1" applyAlignment="1">
      <alignment horizontal="center" vertical="center" wrapText="1" readingOrder="1"/>
    </xf>
    <xf numFmtId="2" fontId="1" fillId="0" borderId="2" xfId="1" applyNumberFormat="1" applyFont="1" applyBorder="1" applyAlignment="1">
      <alignment horizontal="right" vertical="top" wrapText="1" readingOrder="1"/>
    </xf>
    <xf numFmtId="2" fontId="8" fillId="0" borderId="2" xfId="2" applyNumberFormat="1" applyFont="1" applyBorder="1" applyAlignment="1">
      <alignment horizontal="left" vertical="center" wrapText="1"/>
    </xf>
    <xf numFmtId="0" fontId="3" fillId="0" borderId="10" xfId="1" applyFont="1" applyBorder="1" applyAlignment="1">
      <alignment horizontal="center" vertical="center" wrapText="1" readingOrder="1"/>
    </xf>
    <xf numFmtId="0" fontId="3" fillId="0" borderId="11" xfId="1" applyFont="1" applyBorder="1" applyAlignment="1">
      <alignment horizontal="center" vertical="center" wrapText="1" readingOrder="1"/>
    </xf>
    <xf numFmtId="0" fontId="1" fillId="0" borderId="12" xfId="1" applyFont="1" applyBorder="1" applyAlignment="1">
      <alignment horizontal="center" vertical="center" wrapText="1" readingOrder="1"/>
    </xf>
    <xf numFmtId="2" fontId="8" fillId="0" borderId="2" xfId="3" applyNumberFormat="1" applyFont="1" applyFill="1" applyBorder="1" applyAlignment="1">
      <alignment horizontal="right" vertical="center"/>
    </xf>
    <xf numFmtId="2" fontId="7" fillId="0" borderId="2" xfId="2" applyNumberFormat="1" applyFont="1" applyBorder="1" applyAlignment="1">
      <alignment horizontal="left" vertical="center" wrapText="1"/>
    </xf>
    <xf numFmtId="2" fontId="8" fillId="0" borderId="2" xfId="2" applyNumberFormat="1" applyFont="1" applyBorder="1" applyAlignment="1">
      <alignment horizontal="right" vertical="center" wrapText="1"/>
    </xf>
    <xf numFmtId="0" fontId="1" fillId="0" borderId="1" xfId="1" applyFont="1" applyAlignment="1">
      <alignment horizontal="left" vertical="center" wrapText="1"/>
    </xf>
    <xf numFmtId="0" fontId="1" fillId="0" borderId="1" xfId="1" applyFont="1" applyAlignment="1"/>
    <xf numFmtId="49" fontId="8" fillId="0" borderId="2" xfId="2" applyNumberFormat="1" applyFont="1" applyBorder="1" applyAlignment="1">
      <alignment horizontal="right" vertical="center" wrapText="1"/>
    </xf>
    <xf numFmtId="0" fontId="3" fillId="0" borderId="2" xfId="1" applyFont="1" applyBorder="1" applyAlignment="1">
      <alignment horizontal="right" vertical="center" wrapText="1" readingOrder="1"/>
    </xf>
    <xf numFmtId="0" fontId="2" fillId="0" borderId="13" xfId="1" applyFont="1" applyBorder="1" applyAlignment="1">
      <alignment horizontal="center" vertical="center" wrapText="1" readingOrder="1"/>
    </xf>
    <xf numFmtId="0" fontId="3" fillId="0" borderId="14" xfId="1" applyFont="1" applyBorder="1" applyAlignment="1">
      <alignment horizontal="center" vertical="center" wrapText="1" readingOrder="1"/>
    </xf>
    <xf numFmtId="0" fontId="2" fillId="0" borderId="3" xfId="1" applyFont="1" applyBorder="1" applyAlignment="1">
      <alignment vertical="center" wrapText="1" readingOrder="1"/>
    </xf>
    <xf numFmtId="0" fontId="2" fillId="0" borderId="4" xfId="1" applyFont="1" applyBorder="1" applyAlignment="1">
      <alignment vertical="center" wrapText="1" readingOrder="1"/>
    </xf>
    <xf numFmtId="0" fontId="3" fillId="0" borderId="9" xfId="1" applyFont="1" applyBorder="1" applyAlignment="1">
      <alignment vertical="center" wrapText="1" readingOrder="1"/>
    </xf>
    <xf numFmtId="0" fontId="3" fillId="0" borderId="10" xfId="1" applyFont="1" applyBorder="1" applyAlignment="1">
      <alignment vertical="center" wrapText="1" readingOrder="1"/>
    </xf>
    <xf numFmtId="2" fontId="8" fillId="0" borderId="2" xfId="2" applyNumberFormat="1" applyFont="1" applyBorder="1" applyAlignment="1">
      <alignment vertical="center"/>
    </xf>
    <xf numFmtId="2" fontId="8" fillId="0" borderId="2" xfId="2" applyNumberFormat="1" applyFont="1" applyBorder="1" applyAlignment="1">
      <alignment vertical="center" wrapText="1"/>
    </xf>
    <xf numFmtId="165" fontId="8" fillId="0" borderId="2" xfId="3" applyNumberFormat="1" applyFont="1" applyFill="1" applyBorder="1" applyAlignment="1">
      <alignment vertical="center"/>
    </xf>
    <xf numFmtId="2" fontId="8" fillId="0" borderId="2" xfId="2" applyNumberFormat="1" applyFont="1" applyBorder="1" applyAlignment="1">
      <alignment vertical="center" shrinkToFit="1"/>
    </xf>
    <xf numFmtId="165" fontId="8" fillId="0" borderId="2" xfId="2" applyNumberFormat="1" applyFont="1" applyBorder="1" applyAlignment="1">
      <alignment vertical="center" shrinkToFit="1"/>
    </xf>
    <xf numFmtId="0" fontId="3" fillId="0" borderId="2" xfId="1" applyFont="1" applyBorder="1" applyAlignment="1">
      <alignment vertical="top" wrapText="1" readingOrder="1"/>
    </xf>
    <xf numFmtId="4" fontId="3" fillId="0" borderId="2" xfId="1" applyNumberFormat="1" applyFont="1" applyBorder="1" applyAlignment="1">
      <alignment vertical="top" wrapText="1" readingOrder="1"/>
    </xf>
    <xf numFmtId="0" fontId="14" fillId="0" borderId="0" xfId="0" applyFont="1">
      <alignment horizontal="left" vertical="top" wrapText="1"/>
    </xf>
    <xf numFmtId="0" fontId="1" fillId="0" borderId="0" xfId="0" applyFont="1">
      <alignment horizontal="left" vertical="top" wrapText="1"/>
    </xf>
    <xf numFmtId="2" fontId="8" fillId="0" borderId="1" xfId="3" applyNumberFormat="1" applyFont="1" applyFill="1" applyBorder="1" applyAlignment="1">
      <alignment horizontal="right" vertical="center"/>
    </xf>
    <xf numFmtId="2" fontId="8" fillId="0" borderId="1" xfId="3" applyNumberFormat="1" applyFont="1" applyFill="1" applyBorder="1" applyAlignment="1">
      <alignment horizontal="right" vertical="center" wrapText="1"/>
    </xf>
    <xf numFmtId="2" fontId="15" fillId="0" borderId="1" xfId="3" applyNumberFormat="1" applyFont="1" applyFill="1" applyBorder="1" applyAlignment="1">
      <alignment horizontal="right" vertical="center"/>
    </xf>
    <xf numFmtId="165" fontId="8" fillId="0" borderId="2" xfId="3" applyNumberFormat="1" applyFont="1" applyFill="1" applyBorder="1" applyAlignment="1">
      <alignment vertical="center" shrinkToFit="1"/>
    </xf>
    <xf numFmtId="2" fontId="13" fillId="0" borderId="2" xfId="3" applyNumberFormat="1" applyFont="1" applyFill="1" applyBorder="1" applyAlignment="1">
      <alignment horizontal="right" vertical="center"/>
    </xf>
    <xf numFmtId="2" fontId="7" fillId="0" borderId="2" xfId="2" applyNumberFormat="1" applyFont="1" applyBorder="1" applyAlignment="1">
      <alignment vertical="center" wrapText="1"/>
    </xf>
    <xf numFmtId="0" fontId="0" fillId="0" borderId="1" xfId="0" applyBorder="1">
      <alignment horizontal="left" vertical="top" wrapText="1"/>
    </xf>
    <xf numFmtId="0" fontId="1" fillId="0" borderId="1" xfId="0" applyFont="1" applyBorder="1">
      <alignment horizontal="left" vertical="top" wrapText="1"/>
    </xf>
    <xf numFmtId="2" fontId="0" fillId="0" borderId="1" xfId="0" applyNumberFormat="1" applyBorder="1">
      <alignment horizontal="left" vertical="top" wrapText="1"/>
    </xf>
    <xf numFmtId="0" fontId="17" fillId="0" borderId="0" xfId="0" applyFont="1">
      <alignment horizontal="left" vertical="top" wrapText="1"/>
    </xf>
    <xf numFmtId="0" fontId="16" fillId="0" borderId="0" xfId="0" applyFont="1">
      <alignment horizontal="left" vertical="top" wrapText="1"/>
    </xf>
    <xf numFmtId="2" fontId="7" fillId="0" borderId="1" xfId="2" applyNumberFormat="1" applyFont="1" applyAlignment="1">
      <alignment horizontal="left" vertical="center" wrapText="1"/>
    </xf>
    <xf numFmtId="165" fontId="8" fillId="0" borderId="2" xfId="2" applyNumberFormat="1" applyFont="1" applyBorder="1" applyAlignment="1">
      <alignment vertical="center" wrapText="1"/>
    </xf>
    <xf numFmtId="2" fontId="8" fillId="0" borderId="2" xfId="3" applyNumberFormat="1" applyFont="1" applyFill="1" applyBorder="1" applyAlignment="1">
      <alignment horizontal="right" vertical="center" wrapText="1"/>
    </xf>
    <xf numFmtId="49" fontId="8" fillId="0" borderId="2" xfId="2" applyNumberFormat="1" applyFont="1" applyBorder="1" applyAlignment="1">
      <alignment horizontal="right" wrapText="1"/>
    </xf>
    <xf numFmtId="2" fontId="8" fillId="0" borderId="2" xfId="3" applyNumberFormat="1" applyFont="1" applyFill="1" applyBorder="1" applyAlignment="1">
      <alignment vertical="center" shrinkToFit="1"/>
    </xf>
    <xf numFmtId="2" fontId="15" fillId="0" borderId="2" xfId="3" applyNumberFormat="1" applyFont="1" applyFill="1" applyBorder="1" applyAlignment="1">
      <alignment horizontal="right" vertical="center"/>
    </xf>
    <xf numFmtId="0" fontId="3" fillId="0" borderId="1" xfId="1" applyFont="1" applyAlignment="1">
      <alignment horizontal="right" vertical="top" wrapText="1" readingOrder="1"/>
    </xf>
    <xf numFmtId="0" fontId="3" fillId="0" borderId="1" xfId="1" applyFont="1" applyAlignment="1">
      <alignment horizontal="left" vertical="top" wrapText="1" readingOrder="1"/>
    </xf>
    <xf numFmtId="0" fontId="3" fillId="0" borderId="1" xfId="1" applyFont="1" applyAlignment="1">
      <alignment vertical="top" wrapText="1" readingOrder="1"/>
    </xf>
    <xf numFmtId="0" fontId="1" fillId="0" borderId="1" xfId="1" applyFont="1">
      <alignment horizontal="left" vertical="top" wrapText="1"/>
    </xf>
    <xf numFmtId="0" fontId="0" fillId="0" borderId="0" xfId="0" applyAlignment="1">
      <alignment horizontal="right" vertical="top" wrapText="1"/>
    </xf>
    <xf numFmtId="0" fontId="0" fillId="0" borderId="0" xfId="0" applyAlignment="1">
      <alignment vertical="top" wrapText="1"/>
    </xf>
    <xf numFmtId="49" fontId="7" fillId="3" borderId="2" xfId="2" applyNumberFormat="1" applyFont="1" applyFill="1" applyBorder="1" applyAlignment="1">
      <alignment horizontal="right" vertical="center" wrapText="1"/>
    </xf>
    <xf numFmtId="2" fontId="7" fillId="3" borderId="2" xfId="2" applyNumberFormat="1" applyFont="1" applyFill="1" applyBorder="1" applyAlignment="1">
      <alignment horizontal="left" vertical="center" wrapText="1"/>
    </xf>
    <xf numFmtId="2" fontId="8" fillId="3" borderId="2" xfId="2" applyNumberFormat="1" applyFont="1" applyFill="1" applyBorder="1" applyAlignment="1">
      <alignment vertical="center" wrapText="1"/>
    </xf>
    <xf numFmtId="2" fontId="8" fillId="3" borderId="2" xfId="2" applyNumberFormat="1" applyFont="1" applyFill="1" applyBorder="1" applyAlignment="1">
      <alignment horizontal="right" vertical="center" wrapText="1"/>
    </xf>
    <xf numFmtId="49" fontId="8" fillId="3" borderId="2" xfId="2" applyNumberFormat="1" applyFont="1" applyFill="1" applyBorder="1" applyAlignment="1">
      <alignment horizontal="right" vertical="center" wrapText="1"/>
    </xf>
    <xf numFmtId="2" fontId="7" fillId="3" borderId="2" xfId="2" applyNumberFormat="1" applyFont="1" applyFill="1" applyBorder="1" applyAlignment="1">
      <alignment vertical="center" wrapText="1"/>
    </xf>
    <xf numFmtId="2" fontId="12" fillId="3" borderId="2" xfId="3" applyNumberFormat="1" applyFont="1" applyFill="1" applyBorder="1" applyAlignment="1">
      <alignment horizontal="right" vertical="center"/>
    </xf>
    <xf numFmtId="165" fontId="8" fillId="3" borderId="2" xfId="3" applyNumberFormat="1" applyFont="1" applyFill="1" applyBorder="1" applyAlignment="1">
      <alignment vertical="center"/>
    </xf>
    <xf numFmtId="2" fontId="8" fillId="3" borderId="2" xfId="3" applyNumberFormat="1" applyFont="1" applyFill="1" applyBorder="1" applyAlignment="1">
      <alignment horizontal="right" vertical="center"/>
    </xf>
    <xf numFmtId="2" fontId="7" fillId="3" borderId="2" xfId="3" applyNumberFormat="1" applyFont="1" applyFill="1" applyBorder="1" applyAlignment="1">
      <alignment horizontal="right" vertical="center"/>
    </xf>
    <xf numFmtId="165" fontId="7" fillId="3" borderId="2" xfId="2" applyNumberFormat="1" applyFont="1" applyFill="1" applyBorder="1" applyAlignment="1">
      <alignment vertical="center" wrapText="1"/>
    </xf>
    <xf numFmtId="2" fontId="8" fillId="3" borderId="2" xfId="2" applyNumberFormat="1" applyFont="1" applyFill="1" applyBorder="1" applyAlignment="1">
      <alignment vertical="center"/>
    </xf>
    <xf numFmtId="165" fontId="8" fillId="3" borderId="2" xfId="3" applyNumberFormat="1" applyFont="1" applyFill="1" applyBorder="1" applyAlignment="1">
      <alignment vertical="center" shrinkToFit="1"/>
    </xf>
    <xf numFmtId="165" fontId="8" fillId="3" borderId="2" xfId="2" applyNumberFormat="1" applyFont="1" applyFill="1" applyBorder="1" applyAlignment="1">
      <alignment vertical="center" wrapText="1"/>
    </xf>
    <xf numFmtId="2" fontId="8" fillId="3" borderId="2" xfId="3" applyNumberFormat="1" applyFont="1" applyFill="1" applyBorder="1" applyAlignment="1">
      <alignment horizontal="right" vertical="center" wrapText="1"/>
    </xf>
    <xf numFmtId="49" fontId="8" fillId="3" borderId="2" xfId="2" applyNumberFormat="1" applyFont="1" applyFill="1" applyBorder="1" applyAlignment="1">
      <alignment horizontal="right" wrapText="1"/>
    </xf>
    <xf numFmtId="2" fontId="8" fillId="3" borderId="2" xfId="3" applyNumberFormat="1" applyFont="1" applyFill="1" applyBorder="1" applyAlignment="1">
      <alignment vertical="center"/>
    </xf>
    <xf numFmtId="2" fontId="13" fillId="3" borderId="2" xfId="3" applyNumberFormat="1" applyFont="1" applyFill="1" applyBorder="1" applyAlignment="1">
      <alignment horizontal="right" vertical="center"/>
    </xf>
    <xf numFmtId="0" fontId="18" fillId="0" borderId="0" xfId="0" applyFont="1" applyAlignment="1"/>
    <xf numFmtId="0" fontId="20" fillId="2" borderId="0" xfId="0" applyFont="1" applyFill="1" applyAlignment="1">
      <alignment horizontal="center" vertical="center"/>
    </xf>
    <xf numFmtId="0" fontId="18" fillId="2" borderId="0" xfId="0" applyFont="1" applyFill="1" applyAlignment="1">
      <alignment horizontal="center" vertical="center"/>
    </xf>
    <xf numFmtId="0" fontId="21" fillId="0" borderId="0" xfId="0" applyFont="1" applyAlignment="1"/>
    <xf numFmtId="0" fontId="21" fillId="0" borderId="0" xfId="0" applyFont="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wrapText="1"/>
    </xf>
    <xf numFmtId="0" fontId="21" fillId="0" borderId="0" xfId="0" applyFont="1" applyAlignment="1">
      <alignment horizontal="left"/>
    </xf>
    <xf numFmtId="0" fontId="21" fillId="4" borderId="2" xfId="0" applyFont="1" applyFill="1" applyBorder="1" applyAlignment="1">
      <alignment horizontal="left" vertical="center" wrapText="1"/>
    </xf>
    <xf numFmtId="0" fontId="21" fillId="4" borderId="2" xfId="0" applyFont="1" applyFill="1" applyBorder="1" applyAlignment="1">
      <alignment horizontal="left" vertical="center"/>
    </xf>
    <xf numFmtId="0" fontId="19" fillId="4" borderId="2" xfId="0" applyFont="1" applyFill="1" applyBorder="1" applyAlignment="1">
      <alignment horizontal="left" vertical="center"/>
    </xf>
    <xf numFmtId="0" fontId="11" fillId="0" borderId="1" xfId="1" applyFont="1" applyAlignment="1">
      <alignment horizontal="left" vertical="center" wrapText="1"/>
    </xf>
    <xf numFmtId="0" fontId="10" fillId="0" borderId="1" xfId="1" applyFont="1" applyAlignment="1">
      <alignment horizontal="center" vertical="center"/>
    </xf>
    <xf numFmtId="0" fontId="11" fillId="0" borderId="8"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 xfId="1" applyFont="1" applyAlignment="1">
      <alignment horizontal="center" vertical="center" wrapText="1"/>
    </xf>
    <xf numFmtId="0" fontId="1" fillId="0" borderId="1" xfId="1" applyFont="1" applyAlignment="1">
      <alignment horizontal="left" vertical="center" wrapText="1"/>
    </xf>
  </cellXfs>
  <cellStyles count="7">
    <cellStyle name="Normal" xfId="0" builtinId="0"/>
    <cellStyle name="Обычный 2" xfId="1" xr:uid="{00000000-0005-0000-0000-000001000000}"/>
    <cellStyle name="Обычный 2 2" xfId="5" xr:uid="{00000000-0005-0000-0000-000002000000}"/>
    <cellStyle name="Обычный 3" xfId="4" xr:uid="{00000000-0005-0000-0000-000003000000}"/>
    <cellStyle name="Обычный 8" xfId="2" xr:uid="{00000000-0005-0000-0000-000004000000}"/>
    <cellStyle name="Финансовый 6" xfId="3" xr:uid="{00000000-0005-0000-0000-000005000000}"/>
    <cellStyle name="Финансовый 6 2" xfId="6" xr:uid="{00000000-0005-0000-0000-000006000000}"/>
  </cellStyles>
  <dxfs count="0"/>
  <tableStyles count="0" defaultTableStyle="TableStyleMedium9" defaultPivotStyle="PivotStyleLight16"/>
  <colors>
    <indexedColors>
      <rgbColor rgb="00000000"/>
      <rgbColor rgb="00FFFFFF"/>
      <rgbColor rgb="000000FF"/>
      <rgbColor rgb="0000FF00"/>
      <rgbColor rgb="00FF0000"/>
      <rgbColor rgb="0000FFFF"/>
      <rgbColor rgb="00FF00FF"/>
      <rgbColor rgb="00FFFF00"/>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33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4"/>
  <sheetViews>
    <sheetView tabSelected="1" zoomScale="90" zoomScaleNormal="90" workbookViewId="0">
      <selection activeCell="I5" sqref="I5"/>
    </sheetView>
  </sheetViews>
  <sheetFormatPr defaultColWidth="35" defaultRowHeight="15" x14ac:dyDescent="0.25"/>
  <cols>
    <col min="1" max="1" width="7.36328125" style="54" customWidth="1"/>
    <col min="2" max="2" width="48.453125" customWidth="1"/>
    <col min="3" max="3" width="49.90625" customWidth="1"/>
    <col min="4" max="4" width="11" style="55" customWidth="1"/>
    <col min="5" max="5" width="8.36328125" style="55" customWidth="1"/>
    <col min="6" max="6" width="11.81640625" customWidth="1"/>
    <col min="7" max="7" width="12.08984375" customWidth="1"/>
    <col min="8" max="8" width="18.1796875" customWidth="1"/>
    <col min="9" max="9" width="10" customWidth="1"/>
    <col min="10" max="10" width="14.36328125" customWidth="1"/>
  </cols>
  <sheetData>
    <row r="1" spans="1:10" ht="30.6" customHeight="1" x14ac:dyDescent="0.25">
      <c r="A1" s="86" t="s">
        <v>6</v>
      </c>
      <c r="B1" s="86"/>
      <c r="C1" s="86"/>
      <c r="D1" s="86"/>
      <c r="E1" s="86"/>
      <c r="F1" s="86"/>
      <c r="G1" s="86"/>
    </row>
    <row r="2" spans="1:10" ht="27.6" customHeight="1" x14ac:dyDescent="0.25">
      <c r="A2" s="90" t="s">
        <v>966</v>
      </c>
      <c r="B2" s="90"/>
      <c r="C2" s="90"/>
      <c r="D2" s="90"/>
      <c r="E2" s="90"/>
      <c r="F2" s="90"/>
      <c r="G2" s="90"/>
      <c r="H2" s="31"/>
      <c r="I2" s="31"/>
    </row>
    <row r="3" spans="1:10" ht="82.2" customHeight="1" x14ac:dyDescent="0.25">
      <c r="A3" s="90" t="s">
        <v>956</v>
      </c>
      <c r="B3" s="90"/>
      <c r="C3" s="90"/>
      <c r="D3" s="90"/>
      <c r="E3" s="90"/>
      <c r="F3" s="90"/>
      <c r="G3" s="90"/>
      <c r="H3" s="31"/>
      <c r="I3" s="31"/>
    </row>
    <row r="4" spans="1:10" ht="25.8" customHeight="1" x14ac:dyDescent="0.25">
      <c r="A4" s="91" t="s">
        <v>955</v>
      </c>
      <c r="B4" s="91"/>
      <c r="C4" s="14"/>
      <c r="D4" s="15"/>
      <c r="E4" s="15"/>
      <c r="F4" s="15"/>
      <c r="G4" s="15"/>
    </row>
    <row r="5" spans="1:10" ht="47.4" customHeight="1" x14ac:dyDescent="0.25">
      <c r="A5" s="85" t="s">
        <v>965</v>
      </c>
      <c r="B5" s="85"/>
      <c r="C5" s="85"/>
      <c r="D5" s="85"/>
      <c r="E5" s="85"/>
      <c r="F5" s="85"/>
      <c r="G5" s="85"/>
    </row>
    <row r="6" spans="1:10" ht="12" customHeight="1" thickBot="1" x14ac:dyDescent="0.3">
      <c r="A6" s="87"/>
      <c r="B6" s="88"/>
      <c r="C6" s="88"/>
      <c r="D6" s="88"/>
      <c r="E6" s="88"/>
      <c r="F6" s="88"/>
      <c r="G6" s="89"/>
    </row>
    <row r="7" spans="1:10" ht="90" customHeight="1" thickBot="1" x14ac:dyDescent="0.3">
      <c r="A7" s="18" t="s">
        <v>5</v>
      </c>
      <c r="B7" s="3" t="s">
        <v>9</v>
      </c>
      <c r="C7" s="4" t="s">
        <v>1</v>
      </c>
      <c r="D7" s="20" t="s">
        <v>7</v>
      </c>
      <c r="E7" s="21" t="s">
        <v>8</v>
      </c>
      <c r="F7" s="3" t="s">
        <v>964</v>
      </c>
      <c r="G7" s="5" t="s">
        <v>963</v>
      </c>
    </row>
    <row r="8" spans="1:10" x14ac:dyDescent="0.25">
      <c r="A8" s="19" t="s">
        <v>2</v>
      </c>
      <c r="B8" s="8" t="s">
        <v>3</v>
      </c>
      <c r="C8" s="9">
        <v>3</v>
      </c>
      <c r="D8" s="22">
        <v>4</v>
      </c>
      <c r="E8" s="23">
        <v>5</v>
      </c>
      <c r="F8" s="8"/>
      <c r="G8" s="10">
        <v>7</v>
      </c>
    </row>
    <row r="9" spans="1:10" ht="34.5" customHeight="1" x14ac:dyDescent="0.25">
      <c r="A9" s="56" t="s">
        <v>51</v>
      </c>
      <c r="B9" s="57" t="s">
        <v>10</v>
      </c>
      <c r="C9" s="57" t="s">
        <v>40</v>
      </c>
      <c r="D9" s="58"/>
      <c r="E9" s="58"/>
      <c r="F9" s="59"/>
      <c r="G9" s="59"/>
    </row>
    <row r="10" spans="1:10" ht="37.5" customHeight="1" x14ac:dyDescent="0.25">
      <c r="A10" s="60"/>
      <c r="B10" s="61" t="s">
        <v>902</v>
      </c>
      <c r="C10" s="61" t="s">
        <v>41</v>
      </c>
      <c r="D10" s="61"/>
      <c r="E10" s="61"/>
      <c r="F10" s="61"/>
      <c r="G10" s="62"/>
      <c r="I10" s="39"/>
      <c r="J10" s="39"/>
    </row>
    <row r="11" spans="1:10" x14ac:dyDescent="0.25">
      <c r="A11" s="16" t="s">
        <v>11</v>
      </c>
      <c r="B11" s="7" t="s">
        <v>118</v>
      </c>
      <c r="C11" s="7" t="s">
        <v>58</v>
      </c>
      <c r="D11" s="24" t="s">
        <v>55</v>
      </c>
      <c r="E11" s="36">
        <v>1</v>
      </c>
      <c r="F11" s="11"/>
      <c r="G11" s="11">
        <f>E11*F11</f>
        <v>0</v>
      </c>
      <c r="H11" s="32"/>
      <c r="I11" s="39"/>
      <c r="J11" s="39"/>
    </row>
    <row r="12" spans="1:10" x14ac:dyDescent="0.25">
      <c r="A12" s="16" t="s">
        <v>337</v>
      </c>
      <c r="B12" s="7" t="s">
        <v>880</v>
      </c>
      <c r="C12" s="7"/>
      <c r="D12" s="24" t="s">
        <v>55</v>
      </c>
      <c r="E12" s="36">
        <v>1</v>
      </c>
      <c r="F12" s="11"/>
      <c r="G12" s="11">
        <f t="shared" ref="G12:G75" si="0">E12*F12</f>
        <v>0</v>
      </c>
      <c r="H12" s="32"/>
      <c r="I12" s="39"/>
      <c r="J12" s="39"/>
    </row>
    <row r="13" spans="1:10" x14ac:dyDescent="0.25">
      <c r="A13" s="16" t="s">
        <v>338</v>
      </c>
      <c r="B13" s="7" t="s">
        <v>881</v>
      </c>
      <c r="C13" s="7"/>
      <c r="D13" s="24" t="s">
        <v>882</v>
      </c>
      <c r="E13" s="36">
        <f>(45+15)*0.8*1</f>
        <v>48</v>
      </c>
      <c r="F13" s="11"/>
      <c r="G13" s="11">
        <f t="shared" si="0"/>
        <v>0</v>
      </c>
      <c r="H13" s="32"/>
      <c r="I13" s="39"/>
      <c r="J13" s="39"/>
    </row>
    <row r="14" spans="1:10" x14ac:dyDescent="0.25">
      <c r="A14" s="16" t="s">
        <v>339</v>
      </c>
      <c r="B14" s="7" t="s">
        <v>885</v>
      </c>
      <c r="C14" s="7"/>
      <c r="D14" s="24" t="s">
        <v>178</v>
      </c>
      <c r="E14" s="36">
        <f>45+32+40+15</f>
        <v>132</v>
      </c>
      <c r="F14" s="11"/>
      <c r="G14" s="11">
        <f t="shared" si="0"/>
        <v>0</v>
      </c>
      <c r="H14" s="32"/>
      <c r="I14" s="39"/>
      <c r="J14" s="39"/>
    </row>
    <row r="15" spans="1:10" x14ac:dyDescent="0.25">
      <c r="A15" s="16" t="s">
        <v>340</v>
      </c>
      <c r="B15" s="7" t="s">
        <v>883</v>
      </c>
      <c r="C15" s="7"/>
      <c r="D15" s="24" t="s">
        <v>882</v>
      </c>
      <c r="E15" s="36">
        <v>48</v>
      </c>
      <c r="F15" s="11"/>
      <c r="G15" s="11">
        <f t="shared" si="0"/>
        <v>0</v>
      </c>
      <c r="H15" s="32"/>
      <c r="I15" s="39"/>
      <c r="J15" s="39"/>
    </row>
    <row r="16" spans="1:10" x14ac:dyDescent="0.25">
      <c r="A16" s="16" t="s">
        <v>341</v>
      </c>
      <c r="B16" s="7" t="s">
        <v>884</v>
      </c>
      <c r="C16" s="7"/>
      <c r="D16" s="24" t="s">
        <v>55</v>
      </c>
      <c r="E16" s="36">
        <v>1</v>
      </c>
      <c r="F16" s="11"/>
      <c r="G16" s="11">
        <f t="shared" si="0"/>
        <v>0</v>
      </c>
      <c r="H16" s="32"/>
      <c r="I16" s="39"/>
      <c r="J16" s="39"/>
    </row>
    <row r="17" spans="1:10" x14ac:dyDescent="0.25">
      <c r="A17" s="16" t="s">
        <v>342</v>
      </c>
      <c r="B17" s="7" t="s">
        <v>886</v>
      </c>
      <c r="C17" s="7"/>
      <c r="D17" s="24" t="s">
        <v>172</v>
      </c>
      <c r="E17" s="36">
        <v>2</v>
      </c>
      <c r="F17" s="11"/>
      <c r="G17" s="11">
        <f t="shared" si="0"/>
        <v>0</v>
      </c>
      <c r="H17" s="32"/>
      <c r="I17" s="39"/>
      <c r="J17" s="39"/>
    </row>
    <row r="18" spans="1:10" x14ac:dyDescent="0.25">
      <c r="A18" s="16" t="s">
        <v>887</v>
      </c>
      <c r="B18" s="7" t="s">
        <v>888</v>
      </c>
      <c r="C18" s="7"/>
      <c r="D18" s="24" t="s">
        <v>178</v>
      </c>
      <c r="E18" s="36">
        <v>30</v>
      </c>
      <c r="F18" s="11"/>
      <c r="G18" s="11">
        <f t="shared" si="0"/>
        <v>0</v>
      </c>
      <c r="H18" s="32"/>
      <c r="I18" s="39"/>
      <c r="J18" s="39"/>
    </row>
    <row r="19" spans="1:10" x14ac:dyDescent="0.25">
      <c r="A19" s="16" t="s">
        <v>343</v>
      </c>
      <c r="B19" s="7" t="s">
        <v>889</v>
      </c>
      <c r="C19" s="7"/>
      <c r="D19" s="24" t="s">
        <v>172</v>
      </c>
      <c r="E19" s="36">
        <v>2</v>
      </c>
      <c r="F19" s="11"/>
      <c r="G19" s="11">
        <f t="shared" si="0"/>
        <v>0</v>
      </c>
      <c r="H19" s="32"/>
      <c r="I19" s="39"/>
      <c r="J19" s="39"/>
    </row>
    <row r="20" spans="1:10" x14ac:dyDescent="0.25">
      <c r="A20" s="16" t="s">
        <v>344</v>
      </c>
      <c r="B20" s="7" t="s">
        <v>891</v>
      </c>
      <c r="C20" s="7"/>
      <c r="D20" s="24" t="s">
        <v>178</v>
      </c>
      <c r="E20" s="36">
        <v>30</v>
      </c>
      <c r="F20" s="11"/>
      <c r="G20" s="11">
        <f t="shared" si="0"/>
        <v>0</v>
      </c>
      <c r="H20" s="32"/>
      <c r="I20" s="39"/>
      <c r="J20" s="39"/>
    </row>
    <row r="21" spans="1:10" x14ac:dyDescent="0.25">
      <c r="A21" s="60" t="s">
        <v>345</v>
      </c>
      <c r="B21" s="57" t="s">
        <v>12</v>
      </c>
      <c r="C21" s="57" t="s">
        <v>42</v>
      </c>
      <c r="D21" s="58"/>
      <c r="E21" s="63"/>
      <c r="F21" s="64"/>
      <c r="G21" s="64"/>
      <c r="I21" s="40"/>
      <c r="J21" s="40"/>
    </row>
    <row r="22" spans="1:10" x14ac:dyDescent="0.25">
      <c r="A22" s="60" t="s">
        <v>346</v>
      </c>
      <c r="B22" s="57" t="s">
        <v>186</v>
      </c>
      <c r="C22" s="57" t="s">
        <v>618</v>
      </c>
      <c r="D22" s="58"/>
      <c r="E22" s="63"/>
      <c r="F22" s="64"/>
      <c r="G22" s="64"/>
      <c r="I22" s="39"/>
      <c r="J22" s="39"/>
    </row>
    <row r="23" spans="1:10" x14ac:dyDescent="0.25">
      <c r="A23" s="16" t="s">
        <v>347</v>
      </c>
      <c r="B23" s="7" t="s">
        <v>68</v>
      </c>
      <c r="C23" s="7" t="s">
        <v>619</v>
      </c>
      <c r="D23" s="25" t="s">
        <v>69</v>
      </c>
      <c r="E23" s="26">
        <v>6.4299999999999996E-2</v>
      </c>
      <c r="F23" s="11"/>
      <c r="G23" s="11">
        <f t="shared" si="0"/>
        <v>0</v>
      </c>
      <c r="I23" s="33"/>
      <c r="J23" s="41"/>
    </row>
    <row r="24" spans="1:10" x14ac:dyDescent="0.25">
      <c r="A24" s="16" t="s">
        <v>348</v>
      </c>
      <c r="B24" s="7" t="s">
        <v>70</v>
      </c>
      <c r="C24" s="7" t="s">
        <v>620</v>
      </c>
      <c r="D24" s="25" t="s">
        <v>86</v>
      </c>
      <c r="E24" s="26">
        <v>125.4</v>
      </c>
      <c r="F24" s="11"/>
      <c r="G24" s="11">
        <f t="shared" si="0"/>
        <v>0</v>
      </c>
      <c r="I24" s="33"/>
      <c r="J24" s="41"/>
    </row>
    <row r="25" spans="1:10" x14ac:dyDescent="0.25">
      <c r="A25" s="16" t="s">
        <v>349</v>
      </c>
      <c r="B25" s="7" t="s">
        <v>71</v>
      </c>
      <c r="C25" s="7" t="s">
        <v>621</v>
      </c>
      <c r="D25" s="25" t="s">
        <v>69</v>
      </c>
      <c r="E25" s="26">
        <f>E23</f>
        <v>6.4299999999999996E-2</v>
      </c>
      <c r="F25" s="11"/>
      <c r="G25" s="11">
        <f t="shared" si="0"/>
        <v>0</v>
      </c>
      <c r="H25" s="33"/>
      <c r="I25" s="33"/>
      <c r="J25" s="41"/>
    </row>
    <row r="26" spans="1:10" x14ac:dyDescent="0.25">
      <c r="A26" s="16" t="s">
        <v>350</v>
      </c>
      <c r="B26" s="7" t="s">
        <v>73</v>
      </c>
      <c r="C26" s="7" t="s">
        <v>625</v>
      </c>
      <c r="D26" s="25" t="s">
        <v>72</v>
      </c>
      <c r="E26" s="26">
        <v>9.7000000000000003E-2</v>
      </c>
      <c r="F26" s="11"/>
      <c r="G26" s="11">
        <f t="shared" si="0"/>
        <v>0</v>
      </c>
      <c r="I26" s="33"/>
      <c r="J26" s="41"/>
    </row>
    <row r="27" spans="1:10" x14ac:dyDescent="0.25">
      <c r="A27" s="16" t="s">
        <v>351</v>
      </c>
      <c r="B27" s="7" t="s">
        <v>74</v>
      </c>
      <c r="C27" s="7" t="s">
        <v>624</v>
      </c>
      <c r="D27" s="25" t="s">
        <v>72</v>
      </c>
      <c r="E27" s="26">
        <v>9.7000000000000003E-2</v>
      </c>
      <c r="F27" s="11"/>
      <c r="G27" s="11">
        <f t="shared" si="0"/>
        <v>0</v>
      </c>
      <c r="I27" s="33"/>
      <c r="J27" s="41"/>
    </row>
    <row r="28" spans="1:10" x14ac:dyDescent="0.25">
      <c r="A28" s="16" t="s">
        <v>352</v>
      </c>
      <c r="B28" s="7" t="s">
        <v>75</v>
      </c>
      <c r="C28" s="7" t="s">
        <v>622</v>
      </c>
      <c r="D28" s="25" t="s">
        <v>72</v>
      </c>
      <c r="E28" s="26">
        <f>E27</f>
        <v>9.7000000000000003E-2</v>
      </c>
      <c r="F28" s="11"/>
      <c r="G28" s="11">
        <f t="shared" si="0"/>
        <v>0</v>
      </c>
      <c r="I28" s="33"/>
      <c r="J28" s="41"/>
    </row>
    <row r="29" spans="1:10" x14ac:dyDescent="0.25">
      <c r="A29" s="16" t="s">
        <v>353</v>
      </c>
      <c r="B29" s="7" t="s">
        <v>76</v>
      </c>
      <c r="C29" s="7" t="s">
        <v>623</v>
      </c>
      <c r="D29" s="25" t="s">
        <v>72</v>
      </c>
      <c r="E29" s="26">
        <f>E28</f>
        <v>9.7000000000000003E-2</v>
      </c>
      <c r="F29" s="11"/>
      <c r="G29" s="11">
        <f t="shared" si="0"/>
        <v>0</v>
      </c>
      <c r="I29" s="33"/>
      <c r="J29" s="41"/>
    </row>
    <row r="30" spans="1:10" x14ac:dyDescent="0.25">
      <c r="A30" s="60" t="s">
        <v>354</v>
      </c>
      <c r="B30" s="57" t="s">
        <v>77</v>
      </c>
      <c r="C30" s="57" t="s">
        <v>626</v>
      </c>
      <c r="D30" s="58"/>
      <c r="E30" s="63"/>
      <c r="F30" s="64"/>
      <c r="G30" s="64"/>
      <c r="I30" s="33"/>
      <c r="J30" s="41"/>
    </row>
    <row r="31" spans="1:10" ht="20.399999999999999" customHeight="1" x14ac:dyDescent="0.25">
      <c r="A31" s="16" t="s">
        <v>355</v>
      </c>
      <c r="B31" s="7" t="s">
        <v>78</v>
      </c>
      <c r="C31" s="7" t="s">
        <v>631</v>
      </c>
      <c r="D31" s="25" t="s">
        <v>72</v>
      </c>
      <c r="E31" s="26">
        <v>3.9E-2</v>
      </c>
      <c r="F31" s="11"/>
      <c r="G31" s="11">
        <f t="shared" si="0"/>
        <v>0</v>
      </c>
      <c r="H31" s="42"/>
      <c r="I31" s="33"/>
      <c r="J31" s="41"/>
    </row>
    <row r="32" spans="1:10" x14ac:dyDescent="0.25">
      <c r="A32" s="16" t="s">
        <v>356</v>
      </c>
      <c r="B32" s="7" t="s">
        <v>80</v>
      </c>
      <c r="C32" s="7" t="s">
        <v>627</v>
      </c>
      <c r="D32" s="25" t="s">
        <v>72</v>
      </c>
      <c r="E32" s="26">
        <v>0.18629999999999999</v>
      </c>
      <c r="F32" s="11"/>
      <c r="G32" s="11">
        <f t="shared" si="0"/>
        <v>0</v>
      </c>
      <c r="I32" s="33"/>
      <c r="J32" s="41"/>
    </row>
    <row r="33" spans="1:10" x14ac:dyDescent="0.25">
      <c r="A33" s="16" t="s">
        <v>357</v>
      </c>
      <c r="B33" s="7" t="s">
        <v>83</v>
      </c>
      <c r="C33" s="7" t="s">
        <v>628</v>
      </c>
      <c r="D33" s="25" t="s">
        <v>72</v>
      </c>
      <c r="E33" s="26">
        <v>9.5000000000000001E-2</v>
      </c>
      <c r="F33" s="11"/>
      <c r="G33" s="11">
        <f t="shared" si="0"/>
        <v>0</v>
      </c>
      <c r="I33" s="33"/>
      <c r="J33" s="41"/>
    </row>
    <row r="34" spans="1:10" x14ac:dyDescent="0.25">
      <c r="A34" s="16" t="s">
        <v>358</v>
      </c>
      <c r="B34" s="7" t="s">
        <v>94</v>
      </c>
      <c r="C34" s="7" t="s">
        <v>629</v>
      </c>
      <c r="D34" s="25" t="s">
        <v>93</v>
      </c>
      <c r="E34" s="26">
        <f>0.165</f>
        <v>0.16500000000000001</v>
      </c>
      <c r="F34" s="11"/>
      <c r="G34" s="11">
        <f t="shared" si="0"/>
        <v>0</v>
      </c>
      <c r="I34" s="33"/>
      <c r="J34" s="41"/>
    </row>
    <row r="35" spans="1:10" x14ac:dyDescent="0.25">
      <c r="A35" s="16" t="s">
        <v>359</v>
      </c>
      <c r="B35" s="7" t="s">
        <v>95</v>
      </c>
      <c r="C35" s="7" t="s">
        <v>630</v>
      </c>
      <c r="D35" s="25" t="s">
        <v>93</v>
      </c>
      <c r="E35" s="26">
        <f>1.254</f>
        <v>1.254</v>
      </c>
      <c r="F35" s="11"/>
      <c r="G35" s="11">
        <f t="shared" si="0"/>
        <v>0</v>
      </c>
      <c r="H35" s="43"/>
      <c r="I35" s="33"/>
      <c r="J35" s="41"/>
    </row>
    <row r="36" spans="1:10" x14ac:dyDescent="0.25">
      <c r="A36" s="60" t="s">
        <v>360</v>
      </c>
      <c r="B36" s="57" t="s">
        <v>120</v>
      </c>
      <c r="C36" s="57" t="s">
        <v>632</v>
      </c>
      <c r="D36" s="61"/>
      <c r="E36" s="66"/>
      <c r="F36" s="57"/>
      <c r="G36" s="57"/>
      <c r="I36" s="44"/>
      <c r="J36" s="41"/>
    </row>
    <row r="37" spans="1:10" x14ac:dyDescent="0.25">
      <c r="A37" s="16" t="s">
        <v>361</v>
      </c>
      <c r="B37" s="7" t="s">
        <v>100</v>
      </c>
      <c r="C37" s="7" t="s">
        <v>633</v>
      </c>
      <c r="D37" s="25" t="s">
        <v>86</v>
      </c>
      <c r="E37" s="36">
        <v>2.3199999999999998</v>
      </c>
      <c r="F37" s="11"/>
      <c r="G37" s="11">
        <f t="shared" si="0"/>
        <v>0</v>
      </c>
      <c r="I37" s="33"/>
      <c r="J37" s="41"/>
    </row>
    <row r="38" spans="1:10" x14ac:dyDescent="0.25">
      <c r="A38" s="16" t="s">
        <v>362</v>
      </c>
      <c r="B38" s="7" t="s">
        <v>102</v>
      </c>
      <c r="C38" s="7" t="s">
        <v>634</v>
      </c>
      <c r="D38" s="25" t="s">
        <v>86</v>
      </c>
      <c r="E38" s="36">
        <v>1.94</v>
      </c>
      <c r="F38" s="11"/>
      <c r="G38" s="11">
        <f t="shared" si="0"/>
        <v>0</v>
      </c>
      <c r="I38" s="33"/>
      <c r="J38" s="41"/>
    </row>
    <row r="39" spans="1:10" x14ac:dyDescent="0.25">
      <c r="A39" s="16" t="s">
        <v>363</v>
      </c>
      <c r="B39" s="7" t="s">
        <v>101</v>
      </c>
      <c r="C39" s="7" t="s">
        <v>635</v>
      </c>
      <c r="D39" s="25" t="s">
        <v>86</v>
      </c>
      <c r="E39" s="36">
        <v>3.83</v>
      </c>
      <c r="F39" s="11"/>
      <c r="G39" s="11">
        <f t="shared" si="0"/>
        <v>0</v>
      </c>
      <c r="I39" s="33"/>
      <c r="J39" s="41"/>
    </row>
    <row r="40" spans="1:10" x14ac:dyDescent="0.25">
      <c r="A40" s="16" t="s">
        <v>364</v>
      </c>
      <c r="B40" s="7" t="s">
        <v>103</v>
      </c>
      <c r="C40" s="7" t="s">
        <v>636</v>
      </c>
      <c r="D40" s="25" t="s">
        <v>93</v>
      </c>
      <c r="E40" s="36">
        <v>2.1800000000000002</v>
      </c>
      <c r="F40" s="11"/>
      <c r="G40" s="11">
        <f t="shared" si="0"/>
        <v>0</v>
      </c>
      <c r="I40" s="33"/>
      <c r="J40" s="41"/>
    </row>
    <row r="41" spans="1:10" x14ac:dyDescent="0.25">
      <c r="A41" s="16" t="s">
        <v>365</v>
      </c>
      <c r="B41" s="7" t="s">
        <v>104</v>
      </c>
      <c r="C41" s="7" t="s">
        <v>637</v>
      </c>
      <c r="D41" s="25" t="s">
        <v>93</v>
      </c>
      <c r="E41" s="36">
        <v>2.1800000000000002</v>
      </c>
      <c r="F41" s="11"/>
      <c r="G41" s="11">
        <f t="shared" si="0"/>
        <v>0</v>
      </c>
      <c r="I41" s="33"/>
      <c r="J41" s="41"/>
    </row>
    <row r="42" spans="1:10" x14ac:dyDescent="0.25">
      <c r="A42" s="16" t="s">
        <v>366</v>
      </c>
      <c r="B42" s="7" t="s">
        <v>105</v>
      </c>
      <c r="C42" s="7" t="s">
        <v>638</v>
      </c>
      <c r="D42" s="25" t="s">
        <v>93</v>
      </c>
      <c r="E42" s="36">
        <v>2.1800000000000002</v>
      </c>
      <c r="F42" s="11"/>
      <c r="G42" s="11">
        <f t="shared" si="0"/>
        <v>0</v>
      </c>
      <c r="I42" s="33"/>
      <c r="J42" s="41"/>
    </row>
    <row r="43" spans="1:10" x14ac:dyDescent="0.25">
      <c r="A43" s="16" t="s">
        <v>367</v>
      </c>
      <c r="B43" s="7" t="s">
        <v>106</v>
      </c>
      <c r="C43" s="7" t="s">
        <v>639</v>
      </c>
      <c r="D43" s="25" t="s">
        <v>72</v>
      </c>
      <c r="E43" s="36">
        <v>6.0000000000000001E-3</v>
      </c>
      <c r="F43" s="11"/>
      <c r="G43" s="11">
        <f t="shared" si="0"/>
        <v>0</v>
      </c>
      <c r="I43" s="33"/>
      <c r="J43" s="41"/>
    </row>
    <row r="44" spans="1:10" x14ac:dyDescent="0.25">
      <c r="A44" s="16" t="s">
        <v>368</v>
      </c>
      <c r="B44" s="7" t="s">
        <v>107</v>
      </c>
      <c r="C44" s="7" t="s">
        <v>640</v>
      </c>
      <c r="D44" s="25" t="s">
        <v>93</v>
      </c>
      <c r="E44" s="36">
        <v>0.91</v>
      </c>
      <c r="F44" s="11"/>
      <c r="G44" s="11">
        <f t="shared" si="0"/>
        <v>0</v>
      </c>
      <c r="I44" s="33"/>
      <c r="J44" s="41"/>
    </row>
    <row r="45" spans="1:10" x14ac:dyDescent="0.25">
      <c r="A45" s="60" t="s">
        <v>369</v>
      </c>
      <c r="B45" s="57" t="s">
        <v>121</v>
      </c>
      <c r="C45" s="57" t="s">
        <v>641</v>
      </c>
      <c r="D45" s="61"/>
      <c r="E45" s="66"/>
      <c r="F45" s="57"/>
      <c r="G45" s="57"/>
      <c r="I45" s="44"/>
      <c r="J45" s="41"/>
    </row>
    <row r="46" spans="1:10" x14ac:dyDescent="0.25">
      <c r="A46" s="16" t="s">
        <v>370</v>
      </c>
      <c r="B46" s="7" t="s">
        <v>122</v>
      </c>
      <c r="C46" s="7" t="s">
        <v>642</v>
      </c>
      <c r="D46" s="25" t="s">
        <v>4</v>
      </c>
      <c r="E46" s="36">
        <v>265</v>
      </c>
      <c r="F46" s="11"/>
      <c r="G46" s="11">
        <f t="shared" si="0"/>
        <v>0</v>
      </c>
      <c r="I46" s="33"/>
      <c r="J46" s="41"/>
    </row>
    <row r="47" spans="1:10" x14ac:dyDescent="0.25">
      <c r="A47" s="16" t="s">
        <v>371</v>
      </c>
      <c r="B47" s="7" t="s">
        <v>124</v>
      </c>
      <c r="C47" s="7" t="s">
        <v>643</v>
      </c>
      <c r="D47" s="25" t="s">
        <v>123</v>
      </c>
      <c r="E47" s="36">
        <v>6.93</v>
      </c>
      <c r="F47" s="11"/>
      <c r="G47" s="11">
        <f t="shared" si="0"/>
        <v>0</v>
      </c>
      <c r="I47" s="33"/>
      <c r="J47" s="41"/>
    </row>
    <row r="48" spans="1:10" x14ac:dyDescent="0.25">
      <c r="A48" s="60" t="s">
        <v>372</v>
      </c>
      <c r="B48" s="57" t="s">
        <v>128</v>
      </c>
      <c r="C48" s="57" t="s">
        <v>644</v>
      </c>
      <c r="D48" s="61"/>
      <c r="E48" s="66"/>
      <c r="F48" s="57"/>
      <c r="G48" s="57"/>
      <c r="I48" s="44"/>
      <c r="J48" s="41"/>
    </row>
    <row r="49" spans="1:10" x14ac:dyDescent="0.25">
      <c r="A49" s="16" t="s">
        <v>373</v>
      </c>
      <c r="B49" s="7" t="s">
        <v>129</v>
      </c>
      <c r="C49" s="7" t="s">
        <v>645</v>
      </c>
      <c r="D49" s="25" t="s">
        <v>86</v>
      </c>
      <c r="E49" s="36">
        <v>0.82</v>
      </c>
      <c r="F49" s="11"/>
      <c r="G49" s="11">
        <f t="shared" si="0"/>
        <v>0</v>
      </c>
      <c r="I49" s="33"/>
      <c r="J49" s="41"/>
    </row>
    <row r="50" spans="1:10" x14ac:dyDescent="0.25">
      <c r="A50" s="16" t="s">
        <v>374</v>
      </c>
      <c r="B50" s="7" t="s">
        <v>130</v>
      </c>
      <c r="C50" s="7" t="s">
        <v>646</v>
      </c>
      <c r="D50" s="25" t="s">
        <v>72</v>
      </c>
      <c r="E50" s="36">
        <v>6.4000000000000001E-2</v>
      </c>
      <c r="F50" s="11"/>
      <c r="G50" s="11">
        <f t="shared" si="0"/>
        <v>0</v>
      </c>
      <c r="I50" s="33"/>
      <c r="J50" s="41"/>
    </row>
    <row r="51" spans="1:10" x14ac:dyDescent="0.25">
      <c r="A51" s="16" t="s">
        <v>375</v>
      </c>
      <c r="B51" s="7" t="s">
        <v>131</v>
      </c>
      <c r="C51" s="7" t="s">
        <v>647</v>
      </c>
      <c r="D51" s="25" t="s">
        <v>93</v>
      </c>
      <c r="E51" s="36">
        <v>0.32</v>
      </c>
      <c r="F51" s="11"/>
      <c r="G51" s="11">
        <f t="shared" si="0"/>
        <v>0</v>
      </c>
      <c r="I51" s="33"/>
      <c r="J51" s="41"/>
    </row>
    <row r="52" spans="1:10" x14ac:dyDescent="0.25">
      <c r="A52" s="60" t="s">
        <v>376</v>
      </c>
      <c r="B52" s="57" t="s">
        <v>133</v>
      </c>
      <c r="C52" s="57" t="s">
        <v>648</v>
      </c>
      <c r="D52" s="61"/>
      <c r="E52" s="61"/>
      <c r="F52" s="57"/>
      <c r="G52" s="57"/>
      <c r="I52" s="33"/>
      <c r="J52" s="41"/>
    </row>
    <row r="53" spans="1:10" x14ac:dyDescent="0.25">
      <c r="A53" s="16" t="s">
        <v>377</v>
      </c>
      <c r="B53" s="7" t="s">
        <v>136</v>
      </c>
      <c r="C53" s="7" t="s">
        <v>649</v>
      </c>
      <c r="D53" s="25" t="s">
        <v>93</v>
      </c>
      <c r="E53" s="25">
        <v>0.01</v>
      </c>
      <c r="F53" s="11"/>
      <c r="G53" s="11">
        <f t="shared" si="0"/>
        <v>0</v>
      </c>
      <c r="I53" s="33"/>
      <c r="J53" s="41"/>
    </row>
    <row r="54" spans="1:10" x14ac:dyDescent="0.25">
      <c r="A54" s="16" t="s">
        <v>378</v>
      </c>
      <c r="B54" s="7" t="s">
        <v>134</v>
      </c>
      <c r="C54" s="7" t="s">
        <v>650</v>
      </c>
      <c r="D54" s="25" t="s">
        <v>86</v>
      </c>
      <c r="E54" s="36">
        <v>0.66</v>
      </c>
      <c r="F54" s="11"/>
      <c r="G54" s="11">
        <f t="shared" si="0"/>
        <v>0</v>
      </c>
      <c r="I54" s="33"/>
      <c r="J54" s="41"/>
    </row>
    <row r="55" spans="1:10" x14ac:dyDescent="0.25">
      <c r="A55" s="16" t="s">
        <v>379</v>
      </c>
      <c r="B55" s="7" t="s">
        <v>135</v>
      </c>
      <c r="C55" s="7" t="s">
        <v>648</v>
      </c>
      <c r="D55" s="25" t="s">
        <v>86</v>
      </c>
      <c r="E55" s="36">
        <v>0.67</v>
      </c>
      <c r="F55" s="11"/>
      <c r="G55" s="11">
        <f t="shared" si="0"/>
        <v>0</v>
      </c>
      <c r="I55" s="33"/>
      <c r="J55" s="41"/>
    </row>
    <row r="56" spans="1:10" x14ac:dyDescent="0.25">
      <c r="A56" s="16" t="s">
        <v>380</v>
      </c>
      <c r="B56" s="7" t="s">
        <v>103</v>
      </c>
      <c r="C56" s="7" t="s">
        <v>651</v>
      </c>
      <c r="D56" s="25" t="s">
        <v>93</v>
      </c>
      <c r="E56" s="36">
        <v>0.34</v>
      </c>
      <c r="F56" s="11"/>
      <c r="G56" s="11">
        <f t="shared" si="0"/>
        <v>0</v>
      </c>
      <c r="I56" s="33"/>
      <c r="J56" s="41"/>
    </row>
    <row r="57" spans="1:10" x14ac:dyDescent="0.25">
      <c r="A57" s="16" t="s">
        <v>381</v>
      </c>
      <c r="B57" s="7" t="s">
        <v>104</v>
      </c>
      <c r="C57" s="7" t="s">
        <v>652</v>
      </c>
      <c r="D57" s="25" t="s">
        <v>93</v>
      </c>
      <c r="E57" s="36">
        <v>0.34</v>
      </c>
      <c r="F57" s="11"/>
      <c r="G57" s="11">
        <f t="shared" si="0"/>
        <v>0</v>
      </c>
      <c r="I57" s="33"/>
      <c r="J57" s="41"/>
    </row>
    <row r="58" spans="1:10" ht="21.9" customHeight="1" x14ac:dyDescent="0.25">
      <c r="A58" s="16" t="s">
        <v>382</v>
      </c>
      <c r="B58" s="7" t="s">
        <v>105</v>
      </c>
      <c r="C58" s="7" t="s">
        <v>653</v>
      </c>
      <c r="D58" s="25" t="s">
        <v>93</v>
      </c>
      <c r="E58" s="36">
        <v>0.34</v>
      </c>
      <c r="F58" s="11"/>
      <c r="G58" s="11">
        <f t="shared" si="0"/>
        <v>0</v>
      </c>
      <c r="H58" s="42"/>
      <c r="I58" s="33"/>
      <c r="J58" s="41"/>
    </row>
    <row r="59" spans="1:10" x14ac:dyDescent="0.25">
      <c r="A59" s="16" t="s">
        <v>383</v>
      </c>
      <c r="B59" s="7" t="s">
        <v>137</v>
      </c>
      <c r="C59" s="7" t="s">
        <v>654</v>
      </c>
      <c r="D59" s="25" t="s">
        <v>86</v>
      </c>
      <c r="E59" s="36">
        <v>6.0999999999999999E-2</v>
      </c>
      <c r="F59" s="11"/>
      <c r="G59" s="11">
        <f t="shared" si="0"/>
        <v>0</v>
      </c>
      <c r="I59" s="33"/>
      <c r="J59" s="41"/>
    </row>
    <row r="60" spans="1:10" x14ac:dyDescent="0.25">
      <c r="A60" s="60" t="s">
        <v>384</v>
      </c>
      <c r="B60" s="57" t="s">
        <v>139</v>
      </c>
      <c r="C60" s="57" t="s">
        <v>655</v>
      </c>
      <c r="D60" s="61"/>
      <c r="E60" s="61"/>
      <c r="F60" s="57"/>
      <c r="G60" s="57"/>
      <c r="I60" s="33"/>
      <c r="J60" s="41"/>
    </row>
    <row r="61" spans="1:10" x14ac:dyDescent="0.25">
      <c r="A61" s="16" t="s">
        <v>385</v>
      </c>
      <c r="B61" s="7" t="s">
        <v>140</v>
      </c>
      <c r="C61" s="7" t="s">
        <v>656</v>
      </c>
      <c r="D61" s="25" t="s">
        <v>86</v>
      </c>
      <c r="E61" s="36">
        <v>1.24</v>
      </c>
      <c r="F61" s="11"/>
      <c r="G61" s="11">
        <f t="shared" si="0"/>
        <v>0</v>
      </c>
      <c r="I61" s="33"/>
      <c r="J61" s="41"/>
    </row>
    <row r="62" spans="1:10" x14ac:dyDescent="0.25">
      <c r="A62" s="16" t="s">
        <v>386</v>
      </c>
      <c r="B62" s="7" t="s">
        <v>141</v>
      </c>
      <c r="C62" s="7" t="s">
        <v>657</v>
      </c>
      <c r="D62" s="25" t="s">
        <v>86</v>
      </c>
      <c r="E62" s="36">
        <v>0.83</v>
      </c>
      <c r="F62" s="11"/>
      <c r="G62" s="11">
        <f t="shared" si="0"/>
        <v>0</v>
      </c>
      <c r="I62" s="33"/>
      <c r="J62" s="41"/>
    </row>
    <row r="63" spans="1:10" x14ac:dyDescent="0.25">
      <c r="A63" s="16" t="s">
        <v>387</v>
      </c>
      <c r="B63" s="7" t="s">
        <v>142</v>
      </c>
      <c r="C63" s="7" t="s">
        <v>658</v>
      </c>
      <c r="D63" s="25" t="s">
        <v>86</v>
      </c>
      <c r="E63" s="36">
        <v>1.03</v>
      </c>
      <c r="F63" s="11"/>
      <c r="G63" s="11">
        <f t="shared" si="0"/>
        <v>0</v>
      </c>
      <c r="I63" s="33"/>
      <c r="J63" s="41"/>
    </row>
    <row r="64" spans="1:10" x14ac:dyDescent="0.25">
      <c r="A64" s="16" t="s">
        <v>388</v>
      </c>
      <c r="B64" s="7" t="s">
        <v>103</v>
      </c>
      <c r="C64" s="7" t="s">
        <v>651</v>
      </c>
      <c r="D64" s="25" t="s">
        <v>93</v>
      </c>
      <c r="E64" s="36">
        <v>0.9</v>
      </c>
      <c r="F64" s="11"/>
      <c r="G64" s="11">
        <f t="shared" si="0"/>
        <v>0</v>
      </c>
      <c r="I64" s="33"/>
      <c r="J64" s="41"/>
    </row>
    <row r="65" spans="1:10" x14ac:dyDescent="0.25">
      <c r="A65" s="16" t="s">
        <v>389</v>
      </c>
      <c r="B65" s="7" t="s">
        <v>104</v>
      </c>
      <c r="C65" s="7" t="s">
        <v>652</v>
      </c>
      <c r="D65" s="25" t="s">
        <v>93</v>
      </c>
      <c r="E65" s="36">
        <v>0.9</v>
      </c>
      <c r="F65" s="11"/>
      <c r="G65" s="11">
        <f t="shared" si="0"/>
        <v>0</v>
      </c>
      <c r="I65" s="33"/>
      <c r="J65" s="41"/>
    </row>
    <row r="66" spans="1:10" x14ac:dyDescent="0.25">
      <c r="A66" s="16" t="s">
        <v>390</v>
      </c>
      <c r="B66" s="7" t="s">
        <v>105</v>
      </c>
      <c r="C66" s="7" t="s">
        <v>653</v>
      </c>
      <c r="D66" s="25" t="s">
        <v>93</v>
      </c>
      <c r="E66" s="36">
        <v>0.9</v>
      </c>
      <c r="F66" s="11"/>
      <c r="G66" s="11">
        <f t="shared" si="0"/>
        <v>0</v>
      </c>
      <c r="I66" s="33"/>
      <c r="J66" s="41"/>
    </row>
    <row r="67" spans="1:10" x14ac:dyDescent="0.25">
      <c r="A67" s="16" t="s">
        <v>391</v>
      </c>
      <c r="B67" s="7" t="s">
        <v>143</v>
      </c>
      <c r="C67" s="7" t="s">
        <v>659</v>
      </c>
      <c r="D67" s="25" t="s">
        <v>93</v>
      </c>
      <c r="E67" s="36">
        <v>0.65</v>
      </c>
      <c r="F67" s="11"/>
      <c r="G67" s="11">
        <f t="shared" si="0"/>
        <v>0</v>
      </c>
      <c r="I67" s="33"/>
      <c r="J67" s="41"/>
    </row>
    <row r="68" spans="1:10" x14ac:dyDescent="0.25">
      <c r="A68" s="16" t="s">
        <v>392</v>
      </c>
      <c r="B68" s="7" t="s">
        <v>144</v>
      </c>
      <c r="C68" s="7" t="s">
        <v>660</v>
      </c>
      <c r="D68" s="25" t="s">
        <v>145</v>
      </c>
      <c r="E68" s="36">
        <v>2.15</v>
      </c>
      <c r="F68" s="11"/>
      <c r="G68" s="11">
        <f t="shared" si="0"/>
        <v>0</v>
      </c>
      <c r="H68" s="43"/>
      <c r="I68" s="33"/>
      <c r="J68" s="41"/>
    </row>
    <row r="69" spans="1:10" x14ac:dyDescent="0.25">
      <c r="A69" s="60" t="s">
        <v>393</v>
      </c>
      <c r="B69" s="57" t="s">
        <v>149</v>
      </c>
      <c r="C69" s="57" t="s">
        <v>661</v>
      </c>
      <c r="D69" s="61"/>
      <c r="E69" s="61"/>
      <c r="F69" s="57"/>
      <c r="G69" s="57"/>
      <c r="I69" s="33"/>
      <c r="J69" s="41"/>
    </row>
    <row r="70" spans="1:10" x14ac:dyDescent="0.25">
      <c r="A70" s="16" t="s">
        <v>394</v>
      </c>
      <c r="B70" s="7" t="s">
        <v>150</v>
      </c>
      <c r="C70" s="7" t="s">
        <v>662</v>
      </c>
      <c r="D70" s="25" t="s">
        <v>93</v>
      </c>
      <c r="E70" s="36">
        <v>0.05</v>
      </c>
      <c r="F70" s="11"/>
      <c r="G70" s="11">
        <f t="shared" si="0"/>
        <v>0</v>
      </c>
      <c r="H70" s="32"/>
      <c r="I70" s="33"/>
      <c r="J70" s="41"/>
    </row>
    <row r="71" spans="1:10" x14ac:dyDescent="0.25">
      <c r="A71" s="16" t="s">
        <v>395</v>
      </c>
      <c r="B71" s="7" t="s">
        <v>151</v>
      </c>
      <c r="C71" s="7" t="s">
        <v>663</v>
      </c>
      <c r="D71" s="25" t="s">
        <v>93</v>
      </c>
      <c r="E71" s="36">
        <v>0.03</v>
      </c>
      <c r="F71" s="11"/>
      <c r="G71" s="11">
        <f t="shared" si="0"/>
        <v>0</v>
      </c>
      <c r="H71" s="32"/>
      <c r="I71" s="33"/>
      <c r="J71" s="41"/>
    </row>
    <row r="72" spans="1:10" x14ac:dyDescent="0.25">
      <c r="A72" s="60" t="s">
        <v>396</v>
      </c>
      <c r="B72" s="57" t="s">
        <v>152</v>
      </c>
      <c r="C72" s="57" t="s">
        <v>664</v>
      </c>
      <c r="D72" s="61"/>
      <c r="E72" s="61"/>
      <c r="F72" s="57"/>
      <c r="G72" s="57"/>
      <c r="I72" s="33"/>
      <c r="J72" s="41"/>
    </row>
    <row r="73" spans="1:10" x14ac:dyDescent="0.25">
      <c r="A73" s="16" t="s">
        <v>397</v>
      </c>
      <c r="B73" s="7" t="s">
        <v>153</v>
      </c>
      <c r="C73" s="7" t="s">
        <v>665</v>
      </c>
      <c r="D73" s="25" t="s">
        <v>93</v>
      </c>
      <c r="E73" s="36">
        <f>0.65*2</f>
        <v>1.3</v>
      </c>
      <c r="F73" s="11"/>
      <c r="G73" s="11">
        <f t="shared" si="0"/>
        <v>0</v>
      </c>
      <c r="I73" s="33"/>
      <c r="J73" s="41"/>
    </row>
    <row r="74" spans="1:10" x14ac:dyDescent="0.25">
      <c r="A74" s="16" t="s">
        <v>398</v>
      </c>
      <c r="B74" s="7" t="s">
        <v>161</v>
      </c>
      <c r="C74" s="7" t="s">
        <v>666</v>
      </c>
      <c r="D74" s="25" t="s">
        <v>93</v>
      </c>
      <c r="E74" s="36">
        <f>0.65*2</f>
        <v>1.3</v>
      </c>
      <c r="F74" s="11"/>
      <c r="G74" s="11">
        <f t="shared" si="0"/>
        <v>0</v>
      </c>
      <c r="I74" s="33"/>
      <c r="J74" s="41"/>
    </row>
    <row r="75" spans="1:10" x14ac:dyDescent="0.25">
      <c r="A75" s="16" t="s">
        <v>399</v>
      </c>
      <c r="B75" s="7" t="s">
        <v>154</v>
      </c>
      <c r="C75" s="7" t="s">
        <v>667</v>
      </c>
      <c r="D75" s="25" t="s">
        <v>93</v>
      </c>
      <c r="E75" s="36">
        <v>0.65</v>
      </c>
      <c r="F75" s="11"/>
      <c r="G75" s="11">
        <f t="shared" si="0"/>
        <v>0</v>
      </c>
      <c r="I75" s="33"/>
      <c r="J75" s="41"/>
    </row>
    <row r="76" spans="1:10" x14ac:dyDescent="0.25">
      <c r="A76" s="16" t="s">
        <v>400</v>
      </c>
      <c r="B76" s="7" t="s">
        <v>155</v>
      </c>
      <c r="C76" s="7" t="s">
        <v>668</v>
      </c>
      <c r="D76" s="25" t="s">
        <v>93</v>
      </c>
      <c r="E76" s="36">
        <v>0.65</v>
      </c>
      <c r="F76" s="11"/>
      <c r="G76" s="11">
        <f t="shared" ref="G76:G139" si="1">E76*F76</f>
        <v>0</v>
      </c>
      <c r="I76" s="33"/>
      <c r="J76" s="41"/>
    </row>
    <row r="77" spans="1:10" x14ac:dyDescent="0.25">
      <c r="A77" s="16" t="s">
        <v>401</v>
      </c>
      <c r="B77" s="7" t="s">
        <v>156</v>
      </c>
      <c r="C77" s="7" t="s">
        <v>669</v>
      </c>
      <c r="D77" s="25" t="s">
        <v>123</v>
      </c>
      <c r="E77" s="36">
        <v>9.75</v>
      </c>
      <c r="F77" s="11"/>
      <c r="G77" s="11">
        <f t="shared" si="1"/>
        <v>0</v>
      </c>
      <c r="I77" s="33"/>
      <c r="J77" s="41"/>
    </row>
    <row r="78" spans="1:10" x14ac:dyDescent="0.25">
      <c r="A78" s="16" t="s">
        <v>402</v>
      </c>
      <c r="B78" s="7" t="s">
        <v>154</v>
      </c>
      <c r="C78" s="7" t="s">
        <v>667</v>
      </c>
      <c r="D78" s="25" t="s">
        <v>93</v>
      </c>
      <c r="E78" s="36">
        <v>0.65</v>
      </c>
      <c r="F78" s="11"/>
      <c r="G78" s="11">
        <f t="shared" si="1"/>
        <v>0</v>
      </c>
      <c r="I78" s="33"/>
      <c r="J78" s="41"/>
    </row>
    <row r="79" spans="1:10" x14ac:dyDescent="0.25">
      <c r="A79" s="16" t="s">
        <v>403</v>
      </c>
      <c r="B79" s="7" t="s">
        <v>157</v>
      </c>
      <c r="C79" s="7" t="s">
        <v>670</v>
      </c>
      <c r="D79" s="25" t="s">
        <v>93</v>
      </c>
      <c r="E79" s="36">
        <v>0.65</v>
      </c>
      <c r="F79" s="11"/>
      <c r="G79" s="11">
        <f t="shared" si="1"/>
        <v>0</v>
      </c>
      <c r="I79" s="33"/>
      <c r="J79" s="41"/>
    </row>
    <row r="80" spans="1:10" x14ac:dyDescent="0.25">
      <c r="A80" s="16" t="s">
        <v>404</v>
      </c>
      <c r="B80" s="7" t="s">
        <v>158</v>
      </c>
      <c r="C80" s="7" t="s">
        <v>671</v>
      </c>
      <c r="D80" s="25" t="s">
        <v>123</v>
      </c>
      <c r="E80" s="36">
        <v>6.5</v>
      </c>
      <c r="F80" s="11"/>
      <c r="G80" s="11">
        <f t="shared" si="1"/>
        <v>0</v>
      </c>
      <c r="I80" s="33"/>
      <c r="J80" s="41"/>
    </row>
    <row r="81" spans="1:10" x14ac:dyDescent="0.25">
      <c r="A81" s="16" t="s">
        <v>405</v>
      </c>
      <c r="B81" s="7" t="s">
        <v>154</v>
      </c>
      <c r="C81" s="7" t="s">
        <v>667</v>
      </c>
      <c r="D81" s="25" t="s">
        <v>93</v>
      </c>
      <c r="E81" s="36">
        <v>0.65</v>
      </c>
      <c r="F81" s="11"/>
      <c r="G81" s="11">
        <f t="shared" si="1"/>
        <v>0</v>
      </c>
      <c r="I81" s="33"/>
      <c r="J81" s="41"/>
    </row>
    <row r="82" spans="1:10" x14ac:dyDescent="0.25">
      <c r="A82" s="16" t="s">
        <v>406</v>
      </c>
      <c r="B82" s="7" t="s">
        <v>155</v>
      </c>
      <c r="C82" s="7" t="s">
        <v>668</v>
      </c>
      <c r="D82" s="25" t="s">
        <v>93</v>
      </c>
      <c r="E82" s="36">
        <v>0.65</v>
      </c>
      <c r="F82" s="11"/>
      <c r="G82" s="11">
        <f t="shared" si="1"/>
        <v>0</v>
      </c>
      <c r="I82" s="33"/>
      <c r="J82" s="41"/>
    </row>
    <row r="83" spans="1:10" x14ac:dyDescent="0.25">
      <c r="A83" s="16" t="s">
        <v>407</v>
      </c>
      <c r="B83" s="7" t="s">
        <v>169</v>
      </c>
      <c r="C83" s="7" t="s">
        <v>672</v>
      </c>
      <c r="D83" s="25" t="s">
        <v>93</v>
      </c>
      <c r="E83" s="36">
        <v>0.06</v>
      </c>
      <c r="F83" s="11"/>
      <c r="G83" s="11">
        <f t="shared" si="1"/>
        <v>0</v>
      </c>
      <c r="I83" s="33"/>
      <c r="J83" s="41"/>
    </row>
    <row r="84" spans="1:10" x14ac:dyDescent="0.25">
      <c r="A84" s="60" t="s">
        <v>408</v>
      </c>
      <c r="B84" s="57" t="s">
        <v>170</v>
      </c>
      <c r="C84" s="57" t="s">
        <v>693</v>
      </c>
      <c r="D84" s="61"/>
      <c r="E84" s="61"/>
      <c r="F84" s="57"/>
      <c r="G84" s="57"/>
      <c r="I84" s="33"/>
      <c r="J84" s="41"/>
    </row>
    <row r="85" spans="1:10" x14ac:dyDescent="0.25">
      <c r="A85" s="16" t="s">
        <v>409</v>
      </c>
      <c r="B85" s="7" t="s">
        <v>156</v>
      </c>
      <c r="C85" s="7" t="s">
        <v>695</v>
      </c>
      <c r="D85" s="25" t="s">
        <v>93</v>
      </c>
      <c r="E85" s="36">
        <v>0.33</v>
      </c>
      <c r="F85" s="11"/>
      <c r="G85" s="11">
        <f t="shared" si="1"/>
        <v>0</v>
      </c>
      <c r="H85" s="33"/>
      <c r="I85" s="33"/>
      <c r="J85" s="41"/>
    </row>
    <row r="86" spans="1:10" x14ac:dyDescent="0.25">
      <c r="A86" s="16" t="s">
        <v>410</v>
      </c>
      <c r="B86" s="7" t="s">
        <v>903</v>
      </c>
      <c r="C86" s="7" t="s">
        <v>694</v>
      </c>
      <c r="D86" s="25" t="s">
        <v>123</v>
      </c>
      <c r="E86" s="36">
        <v>3.3</v>
      </c>
      <c r="F86" s="11"/>
      <c r="G86" s="11">
        <f t="shared" si="1"/>
        <v>0</v>
      </c>
      <c r="H86" s="33"/>
      <c r="I86" s="33"/>
      <c r="J86" s="41"/>
    </row>
    <row r="87" spans="1:10" x14ac:dyDescent="0.25">
      <c r="A87" s="60" t="s">
        <v>411</v>
      </c>
      <c r="B87" s="57" t="s">
        <v>171</v>
      </c>
      <c r="C87" s="57" t="s">
        <v>696</v>
      </c>
      <c r="D87" s="61"/>
      <c r="E87" s="61"/>
      <c r="F87" s="57"/>
      <c r="G87" s="57"/>
      <c r="I87" s="33"/>
      <c r="J87" s="41"/>
    </row>
    <row r="88" spans="1:10" ht="20.399999999999999" customHeight="1" x14ac:dyDescent="0.25">
      <c r="A88" s="16" t="s">
        <v>412</v>
      </c>
      <c r="B88" s="7" t="s">
        <v>914</v>
      </c>
      <c r="C88" s="7" t="s">
        <v>673</v>
      </c>
      <c r="D88" s="25" t="s">
        <v>191</v>
      </c>
      <c r="E88" s="36">
        <v>2</v>
      </c>
      <c r="F88" s="11"/>
      <c r="G88" s="11">
        <f t="shared" si="1"/>
        <v>0</v>
      </c>
      <c r="H88" s="41"/>
      <c r="I88" s="41"/>
      <c r="J88" s="41"/>
    </row>
    <row r="89" spans="1:10" x14ac:dyDescent="0.25">
      <c r="A89" s="16" t="s">
        <v>413</v>
      </c>
      <c r="B89" s="7" t="s">
        <v>905</v>
      </c>
      <c r="C89" s="7"/>
      <c r="D89" s="25" t="s">
        <v>906</v>
      </c>
      <c r="E89" s="36">
        <v>1</v>
      </c>
      <c r="F89" s="11"/>
      <c r="G89" s="11">
        <f t="shared" si="1"/>
        <v>0</v>
      </c>
      <c r="H89" s="41"/>
      <c r="I89" s="41"/>
      <c r="J89" s="41"/>
    </row>
    <row r="90" spans="1:10" x14ac:dyDescent="0.25">
      <c r="A90" s="16" t="s">
        <v>414</v>
      </c>
      <c r="B90" s="7" t="s">
        <v>173</v>
      </c>
      <c r="C90" s="7" t="s">
        <v>674</v>
      </c>
      <c r="D90" s="25" t="s">
        <v>191</v>
      </c>
      <c r="E90" s="26">
        <v>1</v>
      </c>
      <c r="F90" s="11"/>
      <c r="G90" s="11">
        <f t="shared" si="1"/>
        <v>0</v>
      </c>
      <c r="I90" s="33"/>
      <c r="J90" s="41"/>
    </row>
    <row r="91" spans="1:10" x14ac:dyDescent="0.25">
      <c r="A91" s="60" t="s">
        <v>415</v>
      </c>
      <c r="B91" s="57" t="s">
        <v>180</v>
      </c>
      <c r="C91" s="57" t="s">
        <v>697</v>
      </c>
      <c r="D91" s="61"/>
      <c r="E91" s="61"/>
      <c r="F91" s="57"/>
      <c r="G91" s="57"/>
      <c r="I91" s="33"/>
      <c r="J91" s="41"/>
    </row>
    <row r="92" spans="1:10" x14ac:dyDescent="0.25">
      <c r="A92" s="16" t="s">
        <v>416</v>
      </c>
      <c r="B92" s="7" t="s">
        <v>181</v>
      </c>
      <c r="C92" s="7" t="s">
        <v>675</v>
      </c>
      <c r="D92" s="25" t="s">
        <v>4</v>
      </c>
      <c r="E92" s="26">
        <v>7.2</v>
      </c>
      <c r="F92" s="11"/>
      <c r="G92" s="11">
        <f t="shared" si="1"/>
        <v>0</v>
      </c>
      <c r="I92" s="33"/>
      <c r="J92" s="41"/>
    </row>
    <row r="93" spans="1:10" x14ac:dyDescent="0.25">
      <c r="A93" s="16" t="s">
        <v>417</v>
      </c>
      <c r="B93" s="7" t="s">
        <v>182</v>
      </c>
      <c r="C93" s="7" t="s">
        <v>676</v>
      </c>
      <c r="D93" s="25" t="s">
        <v>191</v>
      </c>
      <c r="E93" s="26">
        <v>3</v>
      </c>
      <c r="F93" s="11"/>
      <c r="G93" s="11">
        <f t="shared" si="1"/>
        <v>0</v>
      </c>
      <c r="I93" s="33"/>
      <c r="J93" s="41"/>
    </row>
    <row r="94" spans="1:10" x14ac:dyDescent="0.25">
      <c r="A94" s="16" t="s">
        <v>418</v>
      </c>
      <c r="B94" s="7" t="s">
        <v>183</v>
      </c>
      <c r="C94" s="7" t="s">
        <v>698</v>
      </c>
      <c r="D94" s="25" t="s">
        <v>191</v>
      </c>
      <c r="E94" s="26">
        <v>3</v>
      </c>
      <c r="F94" s="11"/>
      <c r="G94" s="11">
        <f t="shared" si="1"/>
        <v>0</v>
      </c>
      <c r="I94" s="33"/>
      <c r="J94" s="41"/>
    </row>
    <row r="95" spans="1:10" x14ac:dyDescent="0.25">
      <c r="A95" s="16" t="s">
        <v>419</v>
      </c>
      <c r="B95" s="7" t="s">
        <v>904</v>
      </c>
      <c r="C95" s="7"/>
      <c r="D95" s="25" t="s">
        <v>191</v>
      </c>
      <c r="E95" s="26">
        <v>4</v>
      </c>
      <c r="F95" s="11"/>
      <c r="G95" s="11">
        <f t="shared" si="1"/>
        <v>0</v>
      </c>
      <c r="I95" s="33"/>
      <c r="J95" s="41"/>
    </row>
    <row r="96" spans="1:10" ht="17.399999999999999" customHeight="1" x14ac:dyDescent="0.25">
      <c r="A96" s="60" t="s">
        <v>420</v>
      </c>
      <c r="B96" s="57" t="s">
        <v>185</v>
      </c>
      <c r="C96" s="57" t="s">
        <v>677</v>
      </c>
      <c r="D96" s="61"/>
      <c r="E96" s="61"/>
      <c r="F96" s="57"/>
      <c r="G96" s="57"/>
      <c r="I96" s="33"/>
      <c r="J96" s="41"/>
    </row>
    <row r="97" spans="1:10" x14ac:dyDescent="0.25">
      <c r="A97" s="16" t="s">
        <v>421</v>
      </c>
      <c r="B97" s="7" t="s">
        <v>188</v>
      </c>
      <c r="C97" s="7" t="s">
        <v>678</v>
      </c>
      <c r="D97" s="25" t="s">
        <v>191</v>
      </c>
      <c r="E97" s="26">
        <v>2</v>
      </c>
      <c r="F97" s="11"/>
      <c r="G97" s="11">
        <f t="shared" si="1"/>
        <v>0</v>
      </c>
      <c r="I97" s="33"/>
      <c r="J97" s="41"/>
    </row>
    <row r="98" spans="1:10" x14ac:dyDescent="0.25">
      <c r="A98" s="16" t="s">
        <v>422</v>
      </c>
      <c r="B98" s="7" t="s">
        <v>187</v>
      </c>
      <c r="C98" s="7" t="s">
        <v>679</v>
      </c>
      <c r="D98" s="25" t="s">
        <v>191</v>
      </c>
      <c r="E98" s="26">
        <v>2</v>
      </c>
      <c r="F98" s="11"/>
      <c r="G98" s="11">
        <f t="shared" si="1"/>
        <v>0</v>
      </c>
      <c r="I98" s="33"/>
      <c r="J98" s="41"/>
    </row>
    <row r="99" spans="1:10" x14ac:dyDescent="0.25">
      <c r="A99" s="16" t="s">
        <v>423</v>
      </c>
      <c r="B99" s="7" t="s">
        <v>201</v>
      </c>
      <c r="C99" s="7" t="s">
        <v>680</v>
      </c>
      <c r="D99" s="25" t="s">
        <v>191</v>
      </c>
      <c r="E99" s="26">
        <v>23</v>
      </c>
      <c r="F99" s="11"/>
      <c r="G99" s="11">
        <f t="shared" si="1"/>
        <v>0</v>
      </c>
      <c r="I99" s="33"/>
      <c r="J99" s="41"/>
    </row>
    <row r="100" spans="1:10" x14ac:dyDescent="0.25">
      <c r="A100" s="16" t="s">
        <v>424</v>
      </c>
      <c r="B100" s="7" t="s">
        <v>202</v>
      </c>
      <c r="C100" s="7" t="s">
        <v>681</v>
      </c>
      <c r="D100" s="25" t="s">
        <v>191</v>
      </c>
      <c r="E100" s="26">
        <v>16</v>
      </c>
      <c r="F100" s="11"/>
      <c r="G100" s="11">
        <f t="shared" si="1"/>
        <v>0</v>
      </c>
      <c r="I100" s="33"/>
      <c r="J100" s="41"/>
    </row>
    <row r="101" spans="1:10" x14ac:dyDescent="0.25">
      <c r="A101" s="16" t="s">
        <v>425</v>
      </c>
      <c r="B101" s="7" t="s">
        <v>203</v>
      </c>
      <c r="C101" s="7" t="s">
        <v>682</v>
      </c>
      <c r="D101" s="25" t="s">
        <v>191</v>
      </c>
      <c r="E101" s="26">
        <v>30</v>
      </c>
      <c r="F101" s="11"/>
      <c r="G101" s="11">
        <f t="shared" si="1"/>
        <v>0</v>
      </c>
      <c r="I101" s="33"/>
      <c r="J101" s="41"/>
    </row>
    <row r="102" spans="1:10" x14ac:dyDescent="0.25">
      <c r="A102" s="16" t="s">
        <v>426</v>
      </c>
      <c r="B102" s="7" t="s">
        <v>206</v>
      </c>
      <c r="C102" s="7" t="s">
        <v>683</v>
      </c>
      <c r="D102" s="25" t="s">
        <v>191</v>
      </c>
      <c r="E102" s="26">
        <v>2</v>
      </c>
      <c r="F102" s="11"/>
      <c r="G102" s="11">
        <f t="shared" si="1"/>
        <v>0</v>
      </c>
      <c r="I102" s="33"/>
      <c r="J102" s="41"/>
    </row>
    <row r="103" spans="1:10" x14ac:dyDescent="0.25">
      <c r="A103" s="16" t="s">
        <v>427</v>
      </c>
      <c r="B103" s="7" t="s">
        <v>207</v>
      </c>
      <c r="C103" s="7" t="s">
        <v>684</v>
      </c>
      <c r="D103" s="25" t="s">
        <v>55</v>
      </c>
      <c r="E103" s="26">
        <v>1</v>
      </c>
      <c r="F103" s="11"/>
      <c r="G103" s="11">
        <f t="shared" si="1"/>
        <v>0</v>
      </c>
      <c r="I103" s="33"/>
      <c r="J103" s="41"/>
    </row>
    <row r="104" spans="1:10" x14ac:dyDescent="0.25">
      <c r="A104" s="16" t="s">
        <v>428</v>
      </c>
      <c r="B104" s="7" t="s">
        <v>208</v>
      </c>
      <c r="C104" s="7" t="s">
        <v>685</v>
      </c>
      <c r="D104" s="25" t="s">
        <v>178</v>
      </c>
      <c r="E104" s="26">
        <f>300+40</f>
        <v>340</v>
      </c>
      <c r="F104" s="11"/>
      <c r="G104" s="11">
        <f t="shared" si="1"/>
        <v>0</v>
      </c>
      <c r="I104" s="33"/>
      <c r="J104" s="41"/>
    </row>
    <row r="105" spans="1:10" x14ac:dyDescent="0.25">
      <c r="A105" s="60" t="s">
        <v>429</v>
      </c>
      <c r="B105" s="57" t="s">
        <v>221</v>
      </c>
      <c r="C105" s="57" t="s">
        <v>699</v>
      </c>
      <c r="D105" s="61"/>
      <c r="E105" s="61"/>
      <c r="F105" s="57"/>
      <c r="G105" s="57"/>
      <c r="I105" s="33"/>
      <c r="J105" s="41"/>
    </row>
    <row r="106" spans="1:10" x14ac:dyDescent="0.25">
      <c r="A106" s="16" t="s">
        <v>430</v>
      </c>
      <c r="B106" s="7" t="s">
        <v>222</v>
      </c>
      <c r="C106" s="7" t="s">
        <v>686</v>
      </c>
      <c r="D106" s="25" t="s">
        <v>178</v>
      </c>
      <c r="E106" s="26">
        <v>7</v>
      </c>
      <c r="F106" s="11"/>
      <c r="G106" s="11">
        <f t="shared" si="1"/>
        <v>0</v>
      </c>
      <c r="I106" s="33"/>
      <c r="J106" s="41"/>
    </row>
    <row r="107" spans="1:10" x14ac:dyDescent="0.25">
      <c r="A107" s="16" t="s">
        <v>431</v>
      </c>
      <c r="B107" s="7" t="s">
        <v>223</v>
      </c>
      <c r="C107" s="7" t="s">
        <v>687</v>
      </c>
      <c r="D107" s="25" t="s">
        <v>178</v>
      </c>
      <c r="E107" s="26">
        <v>17</v>
      </c>
      <c r="F107" s="11"/>
      <c r="G107" s="11">
        <f t="shared" si="1"/>
        <v>0</v>
      </c>
      <c r="I107" s="33"/>
      <c r="J107" s="41"/>
    </row>
    <row r="108" spans="1:10" x14ac:dyDescent="0.25">
      <c r="A108" s="16" t="s">
        <v>432</v>
      </c>
      <c r="B108" s="7" t="s">
        <v>224</v>
      </c>
      <c r="C108" s="7" t="s">
        <v>688</v>
      </c>
      <c r="D108" s="25" t="s">
        <v>191</v>
      </c>
      <c r="E108" s="26">
        <v>2</v>
      </c>
      <c r="F108" s="11"/>
      <c r="G108" s="11">
        <f t="shared" si="1"/>
        <v>0</v>
      </c>
      <c r="I108" s="33"/>
      <c r="J108" s="41"/>
    </row>
    <row r="109" spans="1:10" x14ac:dyDescent="0.25">
      <c r="A109" s="16" t="s">
        <v>433</v>
      </c>
      <c r="B109" s="7" t="s">
        <v>225</v>
      </c>
      <c r="C109" s="7" t="s">
        <v>689</v>
      </c>
      <c r="D109" s="25" t="s">
        <v>191</v>
      </c>
      <c r="E109" s="26">
        <v>1</v>
      </c>
      <c r="F109" s="11"/>
      <c r="G109" s="11">
        <f t="shared" si="1"/>
        <v>0</v>
      </c>
      <c r="I109" s="33"/>
      <c r="J109" s="41"/>
    </row>
    <row r="110" spans="1:10" x14ac:dyDescent="0.25">
      <c r="A110" s="16" t="s">
        <v>434</v>
      </c>
      <c r="B110" s="7" t="s">
        <v>226</v>
      </c>
      <c r="C110" s="7" t="s">
        <v>690</v>
      </c>
      <c r="D110" s="25" t="s">
        <v>178</v>
      </c>
      <c r="E110" s="26">
        <v>7</v>
      </c>
      <c r="F110" s="11"/>
      <c r="G110" s="11">
        <f t="shared" si="1"/>
        <v>0</v>
      </c>
      <c r="I110" s="33"/>
      <c r="J110" s="41"/>
    </row>
    <row r="111" spans="1:10" x14ac:dyDescent="0.25">
      <c r="A111" s="16" t="s">
        <v>435</v>
      </c>
      <c r="B111" s="7" t="s">
        <v>227</v>
      </c>
      <c r="C111" s="7" t="s">
        <v>691</v>
      </c>
      <c r="D111" s="25" t="s">
        <v>178</v>
      </c>
      <c r="E111" s="26">
        <v>9</v>
      </c>
      <c r="F111" s="11"/>
      <c r="G111" s="11">
        <f t="shared" si="1"/>
        <v>0</v>
      </c>
      <c r="I111" s="33"/>
      <c r="J111" s="41"/>
    </row>
    <row r="112" spans="1:10" x14ac:dyDescent="0.25">
      <c r="A112" s="16" t="s">
        <v>436</v>
      </c>
      <c r="B112" s="7" t="s">
        <v>908</v>
      </c>
      <c r="C112" s="7" t="s">
        <v>692</v>
      </c>
      <c r="D112" s="25" t="s">
        <v>191</v>
      </c>
      <c r="E112" s="26">
        <v>2</v>
      </c>
      <c r="F112" s="11"/>
      <c r="G112" s="11">
        <f t="shared" si="1"/>
        <v>0</v>
      </c>
      <c r="I112" s="33"/>
      <c r="J112" s="41"/>
    </row>
    <row r="113" spans="1:10" x14ac:dyDescent="0.25">
      <c r="A113" s="60" t="s">
        <v>437</v>
      </c>
      <c r="B113" s="57" t="s">
        <v>236</v>
      </c>
      <c r="C113" s="57" t="s">
        <v>710</v>
      </c>
      <c r="D113" s="61"/>
      <c r="E113" s="61"/>
      <c r="F113" s="57"/>
      <c r="G113" s="57"/>
      <c r="I113" s="33"/>
      <c r="J113" s="41"/>
    </row>
    <row r="114" spans="1:10" ht="19.5" customHeight="1" x14ac:dyDescent="0.25">
      <c r="A114" s="16" t="s">
        <v>438</v>
      </c>
      <c r="B114" s="7" t="s">
        <v>237</v>
      </c>
      <c r="C114" s="7" t="s">
        <v>700</v>
      </c>
      <c r="D114" s="25" t="s">
        <v>191</v>
      </c>
      <c r="E114" s="26">
        <v>1</v>
      </c>
      <c r="F114" s="11"/>
      <c r="G114" s="11">
        <f t="shared" si="1"/>
        <v>0</v>
      </c>
      <c r="I114" s="33"/>
      <c r="J114" s="41"/>
    </row>
    <row r="115" spans="1:10" x14ac:dyDescent="0.25">
      <c r="A115" s="16" t="s">
        <v>439</v>
      </c>
      <c r="B115" s="7" t="s">
        <v>238</v>
      </c>
      <c r="C115" s="7" t="s">
        <v>701</v>
      </c>
      <c r="D115" s="25" t="s">
        <v>191</v>
      </c>
      <c r="E115" s="26">
        <v>7</v>
      </c>
      <c r="F115" s="11"/>
      <c r="G115" s="11">
        <f t="shared" si="1"/>
        <v>0</v>
      </c>
      <c r="I115" s="33"/>
      <c r="J115" s="41"/>
    </row>
    <row r="116" spans="1:10" x14ac:dyDescent="0.25">
      <c r="A116" s="16" t="s">
        <v>440</v>
      </c>
      <c r="B116" s="7" t="s">
        <v>239</v>
      </c>
      <c r="C116" s="7" t="s">
        <v>702</v>
      </c>
      <c r="D116" s="25" t="s">
        <v>191</v>
      </c>
      <c r="E116" s="26">
        <v>3</v>
      </c>
      <c r="F116" s="11"/>
      <c r="G116" s="11">
        <f t="shared" si="1"/>
        <v>0</v>
      </c>
      <c r="I116" s="33"/>
      <c r="J116" s="41"/>
    </row>
    <row r="117" spans="1:10" x14ac:dyDescent="0.25">
      <c r="A117" s="16" t="s">
        <v>441</v>
      </c>
      <c r="B117" s="7" t="s">
        <v>240</v>
      </c>
      <c r="C117" s="7" t="s">
        <v>703</v>
      </c>
      <c r="D117" s="25" t="s">
        <v>191</v>
      </c>
      <c r="E117" s="26">
        <v>3</v>
      </c>
      <c r="F117" s="11"/>
      <c r="G117" s="11">
        <f t="shared" si="1"/>
        <v>0</v>
      </c>
      <c r="I117" s="33"/>
      <c r="J117" s="41"/>
    </row>
    <row r="118" spans="1:10" x14ac:dyDescent="0.25">
      <c r="A118" s="16" t="s">
        <v>442</v>
      </c>
      <c r="B118" s="7" t="s">
        <v>208</v>
      </c>
      <c r="C118" s="7" t="s">
        <v>685</v>
      </c>
      <c r="D118" s="25" t="s">
        <v>178</v>
      </c>
      <c r="E118" s="26">
        <v>66</v>
      </c>
      <c r="F118" s="11"/>
      <c r="G118" s="11">
        <f t="shared" si="1"/>
        <v>0</v>
      </c>
      <c r="I118" s="33"/>
      <c r="J118" s="41"/>
    </row>
    <row r="119" spans="1:10" x14ac:dyDescent="0.25">
      <c r="A119" s="16" t="s">
        <v>443</v>
      </c>
      <c r="B119" s="7" t="s">
        <v>251</v>
      </c>
      <c r="C119" s="7" t="s">
        <v>704</v>
      </c>
      <c r="D119" s="25" t="s">
        <v>191</v>
      </c>
      <c r="E119" s="26">
        <v>1</v>
      </c>
      <c r="F119" s="11"/>
      <c r="G119" s="11">
        <f t="shared" si="1"/>
        <v>0</v>
      </c>
      <c r="I119" s="33"/>
      <c r="J119" s="41"/>
    </row>
    <row r="120" spans="1:10" x14ac:dyDescent="0.25">
      <c r="A120" s="60" t="s">
        <v>444</v>
      </c>
      <c r="B120" s="57" t="s">
        <v>262</v>
      </c>
      <c r="C120" s="57" t="s">
        <v>711</v>
      </c>
      <c r="D120" s="61"/>
      <c r="E120" s="61"/>
      <c r="F120" s="57"/>
      <c r="G120" s="57"/>
      <c r="I120" s="33"/>
      <c r="J120" s="41"/>
    </row>
    <row r="121" spans="1:10" x14ac:dyDescent="0.25">
      <c r="A121" s="16" t="s">
        <v>445</v>
      </c>
      <c r="B121" s="12" t="s">
        <v>907</v>
      </c>
      <c r="C121" s="12"/>
      <c r="D121" s="25" t="s">
        <v>191</v>
      </c>
      <c r="E121" s="38">
        <v>1</v>
      </c>
      <c r="F121" s="12"/>
      <c r="G121" s="11">
        <f t="shared" si="1"/>
        <v>0</v>
      </c>
      <c r="I121" s="33"/>
      <c r="J121" s="41"/>
    </row>
    <row r="122" spans="1:10" x14ac:dyDescent="0.25">
      <c r="A122" s="16" t="s">
        <v>446</v>
      </c>
      <c r="B122" s="7" t="s">
        <v>264</v>
      </c>
      <c r="C122" s="7" t="s">
        <v>705</v>
      </c>
      <c r="D122" s="25" t="s">
        <v>191</v>
      </c>
      <c r="E122" s="26">
        <v>5</v>
      </c>
      <c r="F122" s="11"/>
      <c r="G122" s="11">
        <f t="shared" si="1"/>
        <v>0</v>
      </c>
      <c r="I122" s="33"/>
      <c r="J122" s="41"/>
    </row>
    <row r="123" spans="1:10" x14ac:dyDescent="0.25">
      <c r="A123" s="16" t="s">
        <v>447</v>
      </c>
      <c r="B123" s="7" t="s">
        <v>265</v>
      </c>
      <c r="C123" s="7" t="s">
        <v>706</v>
      </c>
      <c r="D123" s="25" t="s">
        <v>191</v>
      </c>
      <c r="E123" s="26">
        <v>1</v>
      </c>
      <c r="F123" s="11"/>
      <c r="G123" s="11">
        <f t="shared" si="1"/>
        <v>0</v>
      </c>
      <c r="I123" s="33"/>
      <c r="J123" s="41"/>
    </row>
    <row r="124" spans="1:10" x14ac:dyDescent="0.25">
      <c r="A124" s="16" t="s">
        <v>448</v>
      </c>
      <c r="B124" s="7" t="s">
        <v>266</v>
      </c>
      <c r="C124" s="7" t="s">
        <v>707</v>
      </c>
      <c r="D124" s="25" t="s">
        <v>191</v>
      </c>
      <c r="E124" s="26">
        <v>1</v>
      </c>
      <c r="F124" s="11"/>
      <c r="G124" s="11">
        <f t="shared" si="1"/>
        <v>0</v>
      </c>
      <c r="I124" s="33"/>
      <c r="J124" s="41"/>
    </row>
    <row r="125" spans="1:10" x14ac:dyDescent="0.25">
      <c r="A125" s="16" t="s">
        <v>449</v>
      </c>
      <c r="B125" s="7" t="s">
        <v>208</v>
      </c>
      <c r="C125" s="7" t="s">
        <v>685</v>
      </c>
      <c r="D125" s="25" t="s">
        <v>178</v>
      </c>
      <c r="E125" s="26">
        <v>90</v>
      </c>
      <c r="F125" s="11"/>
      <c r="G125" s="11">
        <f t="shared" si="1"/>
        <v>0</v>
      </c>
      <c r="I125" s="33"/>
      <c r="J125" s="41"/>
    </row>
    <row r="126" spans="1:10" x14ac:dyDescent="0.25">
      <c r="A126" s="16" t="s">
        <v>450</v>
      </c>
      <c r="B126" s="7" t="s">
        <v>274</v>
      </c>
      <c r="C126" s="7" t="s">
        <v>708</v>
      </c>
      <c r="D126" s="25" t="s">
        <v>191</v>
      </c>
      <c r="E126" s="26">
        <v>1</v>
      </c>
      <c r="F126" s="11"/>
      <c r="G126" s="11">
        <f t="shared" si="1"/>
        <v>0</v>
      </c>
      <c r="I126" s="33"/>
      <c r="J126" s="41"/>
    </row>
    <row r="127" spans="1:10" x14ac:dyDescent="0.25">
      <c r="A127" s="16" t="s">
        <v>451</v>
      </c>
      <c r="B127" s="7" t="s">
        <v>275</v>
      </c>
      <c r="C127" s="7" t="s">
        <v>709</v>
      </c>
      <c r="D127" s="25" t="s">
        <v>178</v>
      </c>
      <c r="E127" s="26">
        <v>80</v>
      </c>
      <c r="F127" s="11"/>
      <c r="G127" s="11">
        <f t="shared" si="1"/>
        <v>0</v>
      </c>
      <c r="I127" s="33"/>
      <c r="J127" s="41"/>
    </row>
    <row r="128" spans="1:10" x14ac:dyDescent="0.25">
      <c r="A128" s="60" t="s">
        <v>452</v>
      </c>
      <c r="B128" s="57" t="s">
        <v>283</v>
      </c>
      <c r="C128" s="57" t="s">
        <v>726</v>
      </c>
      <c r="D128" s="61"/>
      <c r="E128" s="61"/>
      <c r="F128" s="57"/>
      <c r="G128" s="57"/>
      <c r="I128" s="33"/>
      <c r="J128" s="41"/>
    </row>
    <row r="129" spans="1:10" x14ac:dyDescent="0.25">
      <c r="A129" s="16" t="s">
        <v>453</v>
      </c>
      <c r="B129" s="7" t="s">
        <v>284</v>
      </c>
      <c r="C129" s="7" t="s">
        <v>712</v>
      </c>
      <c r="D129" s="25" t="s">
        <v>123</v>
      </c>
      <c r="E129" s="26">
        <v>40</v>
      </c>
      <c r="F129" s="11"/>
      <c r="G129" s="11">
        <f t="shared" si="1"/>
        <v>0</v>
      </c>
      <c r="I129" s="33"/>
      <c r="J129" s="41"/>
    </row>
    <row r="130" spans="1:10" x14ac:dyDescent="0.25">
      <c r="A130" s="16" t="s">
        <v>454</v>
      </c>
      <c r="B130" s="7" t="s">
        <v>297</v>
      </c>
      <c r="C130" s="7" t="s">
        <v>713</v>
      </c>
      <c r="D130" s="25" t="s">
        <v>123</v>
      </c>
      <c r="E130" s="26">
        <v>13</v>
      </c>
      <c r="F130" s="11"/>
      <c r="G130" s="11">
        <f t="shared" si="1"/>
        <v>0</v>
      </c>
      <c r="I130" s="33"/>
      <c r="J130" s="41"/>
    </row>
    <row r="131" spans="1:10" x14ac:dyDescent="0.25">
      <c r="A131" s="16" t="s">
        <v>455</v>
      </c>
      <c r="B131" s="7" t="s">
        <v>285</v>
      </c>
      <c r="C131" s="7" t="s">
        <v>714</v>
      </c>
      <c r="D131" s="25" t="s">
        <v>123</v>
      </c>
      <c r="E131" s="26">
        <f>E129-E130</f>
        <v>27</v>
      </c>
      <c r="F131" s="11"/>
      <c r="G131" s="11">
        <f t="shared" si="1"/>
        <v>0</v>
      </c>
      <c r="I131" s="33"/>
      <c r="J131" s="41"/>
    </row>
    <row r="132" spans="1:10" ht="26.4" x14ac:dyDescent="0.25">
      <c r="A132" s="16" t="s">
        <v>456</v>
      </c>
      <c r="B132" s="7" t="s">
        <v>286</v>
      </c>
      <c r="C132" s="7" t="s">
        <v>715</v>
      </c>
      <c r="D132" s="25" t="s">
        <v>288</v>
      </c>
      <c r="E132" s="26">
        <v>110</v>
      </c>
      <c r="F132" s="11"/>
      <c r="G132" s="11">
        <f t="shared" si="1"/>
        <v>0</v>
      </c>
      <c r="I132" s="33"/>
      <c r="J132" s="41"/>
    </row>
    <row r="133" spans="1:10" x14ac:dyDescent="0.25">
      <c r="A133" s="16" t="s">
        <v>457</v>
      </c>
      <c r="B133" s="7" t="s">
        <v>287</v>
      </c>
      <c r="C133" s="7" t="s">
        <v>716</v>
      </c>
      <c r="D133" s="25" t="s">
        <v>288</v>
      </c>
      <c r="E133" s="26">
        <v>6</v>
      </c>
      <c r="F133" s="11"/>
      <c r="G133" s="11">
        <f t="shared" si="1"/>
        <v>0</v>
      </c>
      <c r="I133" s="33"/>
      <c r="J133" s="41"/>
    </row>
    <row r="134" spans="1:10" x14ac:dyDescent="0.25">
      <c r="A134" s="16" t="s">
        <v>458</v>
      </c>
      <c r="B134" s="7" t="s">
        <v>293</v>
      </c>
      <c r="C134" s="7" t="s">
        <v>717</v>
      </c>
      <c r="D134" s="25" t="s">
        <v>55</v>
      </c>
      <c r="E134" s="26">
        <v>1</v>
      </c>
      <c r="F134" s="11"/>
      <c r="G134" s="11">
        <f t="shared" si="1"/>
        <v>0</v>
      </c>
      <c r="I134" s="33"/>
      <c r="J134" s="41"/>
    </row>
    <row r="135" spans="1:10" x14ac:dyDescent="0.25">
      <c r="A135" s="60" t="s">
        <v>459</v>
      </c>
      <c r="B135" s="57" t="s">
        <v>294</v>
      </c>
      <c r="C135" s="57" t="s">
        <v>718</v>
      </c>
      <c r="D135" s="61"/>
      <c r="E135" s="61"/>
      <c r="F135" s="57"/>
      <c r="G135" s="57"/>
      <c r="I135" s="33"/>
      <c r="J135" s="41"/>
    </row>
    <row r="136" spans="1:10" x14ac:dyDescent="0.25">
      <c r="A136" s="16" t="s">
        <v>460</v>
      </c>
      <c r="B136" s="7" t="s">
        <v>284</v>
      </c>
      <c r="C136" s="7" t="s">
        <v>712</v>
      </c>
      <c r="D136" s="25" t="s">
        <v>123</v>
      </c>
      <c r="E136" s="26">
        <v>20</v>
      </c>
      <c r="F136" s="11"/>
      <c r="G136" s="11">
        <f t="shared" si="1"/>
        <v>0</v>
      </c>
      <c r="I136" s="33"/>
      <c r="J136" s="41"/>
    </row>
    <row r="137" spans="1:10" x14ac:dyDescent="0.25">
      <c r="A137" s="16" t="s">
        <v>461</v>
      </c>
      <c r="B137" s="7" t="s">
        <v>297</v>
      </c>
      <c r="C137" s="7" t="s">
        <v>713</v>
      </c>
      <c r="D137" s="25" t="s">
        <v>123</v>
      </c>
      <c r="E137" s="26">
        <v>3</v>
      </c>
      <c r="F137" s="11"/>
      <c r="G137" s="11">
        <f t="shared" si="1"/>
        <v>0</v>
      </c>
      <c r="I137" s="33"/>
      <c r="J137" s="41"/>
    </row>
    <row r="138" spans="1:10" x14ac:dyDescent="0.25">
      <c r="A138" s="16" t="s">
        <v>462</v>
      </c>
      <c r="B138" s="7" t="s">
        <v>285</v>
      </c>
      <c r="C138" s="7" t="s">
        <v>714</v>
      </c>
      <c r="D138" s="25" t="s">
        <v>123</v>
      </c>
      <c r="E138" s="26">
        <f>E136-E137</f>
        <v>17</v>
      </c>
      <c r="F138" s="11"/>
      <c r="G138" s="11">
        <f t="shared" si="1"/>
        <v>0</v>
      </c>
      <c r="I138" s="33"/>
      <c r="J138" s="41"/>
    </row>
    <row r="139" spans="1:10" x14ac:dyDescent="0.25">
      <c r="A139" s="16" t="s">
        <v>463</v>
      </c>
      <c r="B139" s="7" t="s">
        <v>298</v>
      </c>
      <c r="C139" s="7" t="s">
        <v>719</v>
      </c>
      <c r="D139" s="25" t="s">
        <v>288</v>
      </c>
      <c r="E139" s="26">
        <v>100</v>
      </c>
      <c r="F139" s="11"/>
      <c r="G139" s="11">
        <f t="shared" si="1"/>
        <v>0</v>
      </c>
      <c r="I139" s="33"/>
      <c r="J139" s="41"/>
    </row>
    <row r="140" spans="1:10" x14ac:dyDescent="0.25">
      <c r="A140" s="16" t="s">
        <v>919</v>
      </c>
      <c r="B140" s="7" t="s">
        <v>299</v>
      </c>
      <c r="C140" s="7" t="s">
        <v>720</v>
      </c>
      <c r="D140" s="25" t="s">
        <v>123</v>
      </c>
      <c r="E140" s="26">
        <v>4.5999999999999996</v>
      </c>
      <c r="F140" s="11"/>
      <c r="G140" s="11">
        <f t="shared" ref="G140:G153" si="2">E140*F140</f>
        <v>0</v>
      </c>
      <c r="I140" s="33"/>
      <c r="J140" s="41"/>
    </row>
    <row r="141" spans="1:10" x14ac:dyDescent="0.25">
      <c r="A141" s="16" t="s">
        <v>920</v>
      </c>
      <c r="B141" s="7" t="s">
        <v>300</v>
      </c>
      <c r="C141" s="7" t="s">
        <v>721</v>
      </c>
      <c r="D141" s="25" t="s">
        <v>191</v>
      </c>
      <c r="E141" s="26">
        <v>1</v>
      </c>
      <c r="F141" s="11"/>
      <c r="G141" s="11">
        <f t="shared" si="2"/>
        <v>0</v>
      </c>
      <c r="I141" s="33"/>
      <c r="J141" s="41"/>
    </row>
    <row r="142" spans="1:10" x14ac:dyDescent="0.25">
      <c r="A142" s="16" t="s">
        <v>921</v>
      </c>
      <c r="B142" s="7" t="s">
        <v>301</v>
      </c>
      <c r="C142" s="7" t="s">
        <v>728</v>
      </c>
      <c r="D142" s="25" t="s">
        <v>191</v>
      </c>
      <c r="E142" s="26">
        <v>1</v>
      </c>
      <c r="F142" s="11"/>
      <c r="G142" s="11">
        <f t="shared" si="2"/>
        <v>0</v>
      </c>
      <c r="I142" s="33"/>
      <c r="J142" s="41"/>
    </row>
    <row r="143" spans="1:10" x14ac:dyDescent="0.25">
      <c r="A143" s="60" t="s">
        <v>922</v>
      </c>
      <c r="B143" s="57" t="s">
        <v>296</v>
      </c>
      <c r="C143" s="57" t="s">
        <v>722</v>
      </c>
      <c r="D143" s="61"/>
      <c r="E143" s="61"/>
      <c r="F143" s="57"/>
      <c r="G143" s="57"/>
      <c r="I143" s="33"/>
      <c r="J143" s="41"/>
    </row>
    <row r="144" spans="1:10" x14ac:dyDescent="0.25">
      <c r="A144" s="16" t="s">
        <v>923</v>
      </c>
      <c r="B144" s="7" t="s">
        <v>295</v>
      </c>
      <c r="C144" s="7" t="s">
        <v>723</v>
      </c>
      <c r="D144" s="25" t="s">
        <v>123</v>
      </c>
      <c r="E144" s="26">
        <v>40</v>
      </c>
      <c r="F144" s="11"/>
      <c r="G144" s="11">
        <f t="shared" si="2"/>
        <v>0</v>
      </c>
      <c r="I144" s="33"/>
      <c r="J144" s="41"/>
    </row>
    <row r="145" spans="1:10" x14ac:dyDescent="0.25">
      <c r="A145" s="16" t="s">
        <v>924</v>
      </c>
      <c r="B145" s="7" t="s">
        <v>285</v>
      </c>
      <c r="C145" s="7" t="s">
        <v>714</v>
      </c>
      <c r="D145" s="25" t="s">
        <v>123</v>
      </c>
      <c r="E145" s="26">
        <v>40</v>
      </c>
      <c r="F145" s="11"/>
      <c r="G145" s="11">
        <f t="shared" si="2"/>
        <v>0</v>
      </c>
      <c r="I145" s="33"/>
      <c r="J145" s="41"/>
    </row>
    <row r="146" spans="1:10" x14ac:dyDescent="0.25">
      <c r="A146" s="16" t="s">
        <v>925</v>
      </c>
      <c r="B146" s="7" t="s">
        <v>310</v>
      </c>
      <c r="C146" s="7" t="s">
        <v>724</v>
      </c>
      <c r="D146" s="25" t="s">
        <v>123</v>
      </c>
      <c r="E146" s="26">
        <v>100</v>
      </c>
      <c r="F146" s="11"/>
      <c r="G146" s="11">
        <f t="shared" si="2"/>
        <v>0</v>
      </c>
      <c r="I146" s="33"/>
      <c r="J146" s="41"/>
    </row>
    <row r="147" spans="1:10" x14ac:dyDescent="0.25">
      <c r="A147" s="16" t="s">
        <v>926</v>
      </c>
      <c r="B147" s="7" t="s">
        <v>301</v>
      </c>
      <c r="C147" s="7" t="s">
        <v>729</v>
      </c>
      <c r="D147" s="25" t="s">
        <v>191</v>
      </c>
      <c r="E147" s="26">
        <v>1</v>
      </c>
      <c r="F147" s="11"/>
      <c r="G147" s="11">
        <f t="shared" si="2"/>
        <v>0</v>
      </c>
      <c r="I147" s="33"/>
      <c r="J147" s="41"/>
    </row>
    <row r="148" spans="1:10" x14ac:dyDescent="0.25">
      <c r="A148" s="16" t="s">
        <v>927</v>
      </c>
      <c r="B148" s="7" t="s">
        <v>299</v>
      </c>
      <c r="C148" s="7" t="s">
        <v>730</v>
      </c>
      <c r="D148" s="25" t="s">
        <v>123</v>
      </c>
      <c r="E148" s="26">
        <v>4.5999999999999996</v>
      </c>
      <c r="F148" s="11"/>
      <c r="G148" s="11">
        <f t="shared" si="2"/>
        <v>0</v>
      </c>
      <c r="I148" s="33"/>
      <c r="J148" s="41"/>
    </row>
    <row r="149" spans="1:10" x14ac:dyDescent="0.25">
      <c r="A149" s="60" t="s">
        <v>928</v>
      </c>
      <c r="B149" s="57" t="s">
        <v>313</v>
      </c>
      <c r="C149" s="57" t="s">
        <v>725</v>
      </c>
      <c r="D149" s="57"/>
      <c r="E149" s="57"/>
      <c r="F149" s="57"/>
      <c r="G149" s="57"/>
      <c r="I149" s="33"/>
      <c r="J149" s="41"/>
    </row>
    <row r="150" spans="1:10" x14ac:dyDescent="0.25">
      <c r="A150" s="16" t="s">
        <v>929</v>
      </c>
      <c r="B150" s="7" t="s">
        <v>314</v>
      </c>
      <c r="C150" s="7" t="s">
        <v>727</v>
      </c>
      <c r="D150" s="25" t="s">
        <v>4</v>
      </c>
      <c r="E150" s="26">
        <v>80</v>
      </c>
      <c r="F150" s="11"/>
      <c r="G150" s="11">
        <f t="shared" si="2"/>
        <v>0</v>
      </c>
      <c r="I150" s="33"/>
      <c r="J150" s="41"/>
    </row>
    <row r="151" spans="1:10" x14ac:dyDescent="0.25">
      <c r="A151" s="16" t="s">
        <v>930</v>
      </c>
      <c r="B151" s="7" t="s">
        <v>909</v>
      </c>
      <c r="C151" s="7"/>
      <c r="D151" s="25"/>
      <c r="E151" s="26"/>
      <c r="F151" s="11"/>
      <c r="G151" s="11">
        <f t="shared" si="2"/>
        <v>0</v>
      </c>
      <c r="I151" s="33"/>
      <c r="J151" s="41"/>
    </row>
    <row r="152" spans="1:10" x14ac:dyDescent="0.25">
      <c r="A152" s="16" t="s">
        <v>931</v>
      </c>
      <c r="B152" s="7" t="s">
        <v>910</v>
      </c>
      <c r="C152" s="7"/>
      <c r="D152" s="25" t="s">
        <v>911</v>
      </c>
      <c r="E152" s="26">
        <v>1</v>
      </c>
      <c r="F152" s="11"/>
      <c r="G152" s="11">
        <f t="shared" si="2"/>
        <v>0</v>
      </c>
      <c r="I152" s="33"/>
      <c r="J152" s="41"/>
    </row>
    <row r="153" spans="1:10" ht="26.4" x14ac:dyDescent="0.25">
      <c r="A153" s="16" t="s">
        <v>932</v>
      </c>
      <c r="B153" s="7" t="s">
        <v>912</v>
      </c>
      <c r="C153" s="7"/>
      <c r="D153" s="25" t="s">
        <v>911</v>
      </c>
      <c r="E153" s="26">
        <v>1</v>
      </c>
      <c r="F153" s="11"/>
      <c r="G153" s="11">
        <f t="shared" si="2"/>
        <v>0</v>
      </c>
      <c r="I153" s="33"/>
      <c r="J153" s="41"/>
    </row>
    <row r="154" spans="1:10" x14ac:dyDescent="0.25">
      <c r="A154" s="60" t="s">
        <v>933</v>
      </c>
      <c r="B154" s="57" t="s">
        <v>52</v>
      </c>
      <c r="C154" s="57" t="s">
        <v>879</v>
      </c>
      <c r="D154" s="67"/>
      <c r="E154" s="68"/>
      <c r="F154" s="64"/>
      <c r="G154" s="65">
        <f>SUM(G11:G153)</f>
        <v>0</v>
      </c>
      <c r="I154" s="33"/>
      <c r="J154" s="41"/>
    </row>
    <row r="155" spans="1:10" x14ac:dyDescent="0.25">
      <c r="A155" s="16"/>
      <c r="B155" s="12"/>
      <c r="C155" s="12"/>
      <c r="D155" s="24"/>
      <c r="E155" s="36"/>
      <c r="F155" s="11"/>
      <c r="G155" s="37"/>
      <c r="I155" s="33"/>
      <c r="J155" s="41"/>
    </row>
    <row r="156" spans="1:10" x14ac:dyDescent="0.25">
      <c r="A156" s="56" t="s">
        <v>13</v>
      </c>
      <c r="B156" s="57" t="s">
        <v>14</v>
      </c>
      <c r="C156" s="57" t="s">
        <v>43</v>
      </c>
      <c r="D156" s="58"/>
      <c r="E156" s="69"/>
      <c r="F156" s="70"/>
      <c r="G156" s="70"/>
      <c r="I156" s="34"/>
      <c r="J156" s="41"/>
    </row>
    <row r="157" spans="1:10" x14ac:dyDescent="0.25">
      <c r="A157" s="61" t="s">
        <v>263</v>
      </c>
      <c r="B157" s="61" t="s">
        <v>892</v>
      </c>
      <c r="C157" s="58"/>
      <c r="D157" s="58"/>
      <c r="E157" s="58"/>
      <c r="F157" s="58"/>
      <c r="G157" s="58"/>
      <c r="I157" s="34"/>
      <c r="J157" s="41"/>
    </row>
    <row r="158" spans="1:10" x14ac:dyDescent="0.25">
      <c r="A158" s="16" t="s">
        <v>315</v>
      </c>
      <c r="B158" s="7" t="s">
        <v>893</v>
      </c>
      <c r="C158" s="7"/>
      <c r="D158" s="25" t="s">
        <v>178</v>
      </c>
      <c r="E158" s="45">
        <f>E14</f>
        <v>132</v>
      </c>
      <c r="F158" s="46"/>
      <c r="G158" s="46">
        <f>F158*E158</f>
        <v>0</v>
      </c>
      <c r="I158" s="34"/>
      <c r="J158" s="41"/>
    </row>
    <row r="159" spans="1:10" x14ac:dyDescent="0.25">
      <c r="A159" s="16" t="s">
        <v>316</v>
      </c>
      <c r="B159" s="7" t="s">
        <v>894</v>
      </c>
      <c r="C159" s="7"/>
      <c r="D159" s="25" t="s">
        <v>172</v>
      </c>
      <c r="E159" s="45">
        <v>8</v>
      </c>
      <c r="F159" s="46"/>
      <c r="G159" s="46">
        <f t="shared" ref="G159:G222" si="3">F159*E159</f>
        <v>0</v>
      </c>
      <c r="I159" s="34"/>
      <c r="J159" s="41"/>
    </row>
    <row r="160" spans="1:10" x14ac:dyDescent="0.25">
      <c r="A160" s="16" t="s">
        <v>317</v>
      </c>
      <c r="B160" s="7" t="s">
        <v>99</v>
      </c>
      <c r="C160" s="7"/>
      <c r="D160" s="25" t="s">
        <v>123</v>
      </c>
      <c r="E160" s="45">
        <f>(E14+E20)*0.3</f>
        <v>48.6</v>
      </c>
      <c r="F160" s="46"/>
      <c r="G160" s="46">
        <f t="shared" si="3"/>
        <v>0</v>
      </c>
      <c r="I160" s="34"/>
      <c r="J160" s="41"/>
    </row>
    <row r="161" spans="1:10" x14ac:dyDescent="0.25">
      <c r="A161" s="16" t="s">
        <v>318</v>
      </c>
      <c r="B161" s="7" t="s">
        <v>290</v>
      </c>
      <c r="C161" s="7"/>
      <c r="D161" s="25" t="s">
        <v>172</v>
      </c>
      <c r="E161" s="45">
        <f>E14/0.12</f>
        <v>1100</v>
      </c>
      <c r="F161" s="46"/>
      <c r="G161" s="46">
        <f t="shared" si="3"/>
        <v>0</v>
      </c>
      <c r="I161" s="34"/>
      <c r="J161" s="41"/>
    </row>
    <row r="162" spans="1:10" x14ac:dyDescent="0.25">
      <c r="A162" s="16" t="s">
        <v>319</v>
      </c>
      <c r="B162" s="7" t="s">
        <v>895</v>
      </c>
      <c r="C162" s="7"/>
      <c r="D162" s="25" t="s">
        <v>178</v>
      </c>
      <c r="E162" s="45">
        <f>E14</f>
        <v>132</v>
      </c>
      <c r="F162" s="46"/>
      <c r="G162" s="46">
        <f t="shared" si="3"/>
        <v>0</v>
      </c>
      <c r="I162" s="34"/>
      <c r="J162" s="41"/>
    </row>
    <row r="163" spans="1:10" x14ac:dyDescent="0.25">
      <c r="A163" s="16" t="s">
        <v>320</v>
      </c>
      <c r="B163" s="7" t="s">
        <v>896</v>
      </c>
      <c r="C163" s="7"/>
      <c r="D163" s="25" t="s">
        <v>172</v>
      </c>
      <c r="E163" s="45">
        <v>6</v>
      </c>
      <c r="F163" s="46"/>
      <c r="G163" s="46">
        <f t="shared" si="3"/>
        <v>0</v>
      </c>
      <c r="I163" s="34"/>
      <c r="J163" s="41"/>
    </row>
    <row r="164" spans="1:10" x14ac:dyDescent="0.25">
      <c r="A164" s="16" t="s">
        <v>321</v>
      </c>
      <c r="B164" s="7" t="s">
        <v>897</v>
      </c>
      <c r="C164" s="7"/>
      <c r="D164" s="25" t="s">
        <v>172</v>
      </c>
      <c r="E164" s="45">
        <v>2</v>
      </c>
      <c r="F164" s="46"/>
      <c r="G164" s="46">
        <f t="shared" si="3"/>
        <v>0</v>
      </c>
      <c r="I164" s="34"/>
      <c r="J164" s="41"/>
    </row>
    <row r="165" spans="1:10" x14ac:dyDescent="0.25">
      <c r="A165" s="16" t="s">
        <v>322</v>
      </c>
      <c r="B165" s="7" t="s">
        <v>305</v>
      </c>
      <c r="C165" s="7"/>
      <c r="D165" s="25" t="s">
        <v>172</v>
      </c>
      <c r="E165" s="45">
        <v>2</v>
      </c>
      <c r="F165" s="46"/>
      <c r="G165" s="46">
        <f t="shared" si="3"/>
        <v>0</v>
      </c>
      <c r="I165" s="34"/>
      <c r="J165" s="41"/>
    </row>
    <row r="166" spans="1:10" x14ac:dyDescent="0.25">
      <c r="A166" s="16" t="s">
        <v>323</v>
      </c>
      <c r="B166" s="7" t="s">
        <v>898</v>
      </c>
      <c r="C166" s="7"/>
      <c r="D166" s="25" t="s">
        <v>123</v>
      </c>
      <c r="E166" s="45">
        <v>0.5</v>
      </c>
      <c r="F166" s="46"/>
      <c r="G166" s="46">
        <f t="shared" si="3"/>
        <v>0</v>
      </c>
      <c r="I166" s="34"/>
      <c r="J166" s="41"/>
    </row>
    <row r="167" spans="1:10" x14ac:dyDescent="0.25">
      <c r="A167" s="16" t="s">
        <v>324</v>
      </c>
      <c r="B167" s="7" t="s">
        <v>899</v>
      </c>
      <c r="C167" s="7"/>
      <c r="D167" s="25" t="s">
        <v>178</v>
      </c>
      <c r="E167" s="45">
        <v>33</v>
      </c>
      <c r="F167" s="46"/>
      <c r="G167" s="46">
        <f t="shared" si="3"/>
        <v>0</v>
      </c>
      <c r="I167" s="34"/>
      <c r="J167" s="41"/>
    </row>
    <row r="168" spans="1:10" x14ac:dyDescent="0.25">
      <c r="A168" s="16" t="s">
        <v>325</v>
      </c>
      <c r="B168" s="7" t="s">
        <v>900</v>
      </c>
      <c r="C168" s="7"/>
      <c r="D168" s="25" t="s">
        <v>55</v>
      </c>
      <c r="E168" s="45">
        <v>1</v>
      </c>
      <c r="F168" s="46"/>
      <c r="G168" s="46">
        <f t="shared" si="3"/>
        <v>0</v>
      </c>
      <c r="I168" s="34"/>
      <c r="J168" s="41"/>
    </row>
    <row r="169" spans="1:10" x14ac:dyDescent="0.25">
      <c r="A169" s="16" t="s">
        <v>326</v>
      </c>
      <c r="B169" s="7" t="s">
        <v>901</v>
      </c>
      <c r="C169" s="7"/>
      <c r="D169" s="25" t="s">
        <v>56</v>
      </c>
      <c r="E169" s="45">
        <v>150</v>
      </c>
      <c r="F169" s="46"/>
      <c r="G169" s="46">
        <f t="shared" si="3"/>
        <v>0</v>
      </c>
      <c r="I169" s="34"/>
      <c r="J169" s="41"/>
    </row>
    <row r="170" spans="1:10" x14ac:dyDescent="0.25">
      <c r="A170" s="71" t="s">
        <v>327</v>
      </c>
      <c r="B170" s="57" t="s">
        <v>12</v>
      </c>
      <c r="C170" s="57" t="s">
        <v>42</v>
      </c>
      <c r="D170" s="58"/>
      <c r="E170" s="63"/>
      <c r="F170" s="64"/>
      <c r="G170" s="64"/>
      <c r="I170" s="33"/>
      <c r="J170" s="41"/>
    </row>
    <row r="171" spans="1:10" x14ac:dyDescent="0.25">
      <c r="A171" s="60" t="s">
        <v>328</v>
      </c>
      <c r="B171" s="57" t="s">
        <v>79</v>
      </c>
      <c r="C171" s="57" t="s">
        <v>731</v>
      </c>
      <c r="D171" s="61"/>
      <c r="E171" s="66"/>
      <c r="F171" s="57"/>
      <c r="G171" s="57"/>
      <c r="I171" s="44"/>
      <c r="J171" s="41"/>
    </row>
    <row r="172" spans="1:10" x14ac:dyDescent="0.25">
      <c r="A172" s="47" t="s">
        <v>329</v>
      </c>
      <c r="B172" s="7" t="s">
        <v>81</v>
      </c>
      <c r="C172" s="7" t="s">
        <v>732</v>
      </c>
      <c r="D172" s="25" t="s">
        <v>72</v>
      </c>
      <c r="E172" s="36">
        <f>E31*1.05</f>
        <v>4.095E-2</v>
      </c>
      <c r="F172" s="11"/>
      <c r="G172" s="46">
        <f t="shared" si="3"/>
        <v>0</v>
      </c>
      <c r="I172" s="33"/>
      <c r="J172" s="41"/>
    </row>
    <row r="173" spans="1:10" x14ac:dyDescent="0.25">
      <c r="A173" s="16" t="s">
        <v>330</v>
      </c>
      <c r="B173" s="7" t="s">
        <v>82</v>
      </c>
      <c r="C173" s="7" t="s">
        <v>733</v>
      </c>
      <c r="D173" s="25" t="s">
        <v>72</v>
      </c>
      <c r="E173" s="36">
        <f>E32*1.05</f>
        <v>0.19561500000000001</v>
      </c>
      <c r="F173" s="11"/>
      <c r="G173" s="46">
        <f t="shared" si="3"/>
        <v>0</v>
      </c>
      <c r="I173" s="33"/>
      <c r="J173" s="41"/>
    </row>
    <row r="174" spans="1:10" x14ac:dyDescent="0.25">
      <c r="A174" s="47" t="s">
        <v>331</v>
      </c>
      <c r="B174" s="7" t="s">
        <v>84</v>
      </c>
      <c r="C174" s="7" t="s">
        <v>734</v>
      </c>
      <c r="D174" s="25" t="s">
        <v>72</v>
      </c>
      <c r="E174" s="36">
        <f>E33*1.05</f>
        <v>9.9750000000000005E-2</v>
      </c>
      <c r="F174" s="11"/>
      <c r="G174" s="46">
        <f t="shared" si="3"/>
        <v>0</v>
      </c>
      <c r="I174" s="33"/>
      <c r="J174" s="41"/>
    </row>
    <row r="175" spans="1:10" x14ac:dyDescent="0.25">
      <c r="A175" s="16" t="s">
        <v>332</v>
      </c>
      <c r="B175" s="7" t="s">
        <v>85</v>
      </c>
      <c r="C175" s="7" t="s">
        <v>735</v>
      </c>
      <c r="D175" s="25" t="s">
        <v>86</v>
      </c>
      <c r="E175" s="36">
        <f>0.118</f>
        <v>0.11799999999999999</v>
      </c>
      <c r="F175" s="11"/>
      <c r="G175" s="46">
        <f t="shared" si="3"/>
        <v>0</v>
      </c>
      <c r="I175" s="33"/>
      <c r="J175" s="41"/>
    </row>
    <row r="176" spans="1:10" x14ac:dyDescent="0.25">
      <c r="A176" s="47" t="s">
        <v>333</v>
      </c>
      <c r="B176" s="7" t="s">
        <v>87</v>
      </c>
      <c r="C176" s="7" t="s">
        <v>736</v>
      </c>
      <c r="D176" s="25" t="s">
        <v>86</v>
      </c>
      <c r="E176" s="36">
        <f>0.118+0.13</f>
        <v>0.248</v>
      </c>
      <c r="F176" s="11"/>
      <c r="G176" s="46">
        <f t="shared" si="3"/>
        <v>0</v>
      </c>
      <c r="I176" s="33"/>
      <c r="J176" s="41"/>
    </row>
    <row r="177" spans="1:10" x14ac:dyDescent="0.25">
      <c r="A177" s="16" t="s">
        <v>464</v>
      </c>
      <c r="B177" s="7" t="s">
        <v>88</v>
      </c>
      <c r="C177" s="7" t="s">
        <v>737</v>
      </c>
      <c r="D177" s="25" t="s">
        <v>86</v>
      </c>
      <c r="E177" s="36">
        <f>0.07</f>
        <v>7.0000000000000007E-2</v>
      </c>
      <c r="F177" s="11"/>
      <c r="G177" s="46">
        <f t="shared" si="3"/>
        <v>0</v>
      </c>
      <c r="I177" s="33"/>
      <c r="J177" s="41"/>
    </row>
    <row r="178" spans="1:10" x14ac:dyDescent="0.25">
      <c r="A178" s="47" t="s">
        <v>465</v>
      </c>
      <c r="B178" s="7" t="s">
        <v>89</v>
      </c>
      <c r="C178" s="7" t="s">
        <v>738</v>
      </c>
      <c r="D178" s="25" t="s">
        <v>86</v>
      </c>
      <c r="E178" s="36">
        <f>0.23</f>
        <v>0.23</v>
      </c>
      <c r="F178" s="11"/>
      <c r="G178" s="46">
        <f t="shared" si="3"/>
        <v>0</v>
      </c>
      <c r="I178" s="33"/>
      <c r="J178" s="41"/>
    </row>
    <row r="179" spans="1:10" x14ac:dyDescent="0.25">
      <c r="A179" s="16" t="s">
        <v>466</v>
      </c>
      <c r="B179" s="7" t="s">
        <v>90</v>
      </c>
      <c r="C179" s="7" t="s">
        <v>739</v>
      </c>
      <c r="D179" s="25" t="s">
        <v>86</v>
      </c>
      <c r="E179" s="36">
        <v>5.3999999999999999E-2</v>
      </c>
      <c r="F179" s="11"/>
      <c r="G179" s="46">
        <f t="shared" si="3"/>
        <v>0</v>
      </c>
      <c r="I179" s="33"/>
      <c r="J179" s="41"/>
    </row>
    <row r="180" spans="1:10" x14ac:dyDescent="0.25">
      <c r="A180" s="47" t="s">
        <v>467</v>
      </c>
      <c r="B180" s="7" t="s">
        <v>91</v>
      </c>
      <c r="C180" s="7" t="s">
        <v>740</v>
      </c>
      <c r="D180" s="25" t="s">
        <v>86</v>
      </c>
      <c r="E180" s="36">
        <f>0.13</f>
        <v>0.13</v>
      </c>
      <c r="F180" s="11"/>
      <c r="G180" s="46">
        <f t="shared" si="3"/>
        <v>0</v>
      </c>
      <c r="I180" s="33"/>
      <c r="J180" s="41"/>
    </row>
    <row r="181" spans="1:10" x14ac:dyDescent="0.25">
      <c r="A181" s="16" t="s">
        <v>468</v>
      </c>
      <c r="B181" s="7" t="s">
        <v>92</v>
      </c>
      <c r="C181" s="7" t="s">
        <v>741</v>
      </c>
      <c r="D181" s="25" t="s">
        <v>86</v>
      </c>
      <c r="E181" s="36">
        <f>0.097</f>
        <v>9.7000000000000003E-2</v>
      </c>
      <c r="F181" s="11"/>
      <c r="G181" s="46">
        <f t="shared" si="3"/>
        <v>0</v>
      </c>
      <c r="I181" s="33"/>
      <c r="J181" s="41"/>
    </row>
    <row r="182" spans="1:10" x14ac:dyDescent="0.25">
      <c r="A182" s="47" t="s">
        <v>469</v>
      </c>
      <c r="B182" s="7" t="s">
        <v>97</v>
      </c>
      <c r="C182" s="7" t="s">
        <v>742</v>
      </c>
      <c r="D182" s="25" t="s">
        <v>56</v>
      </c>
      <c r="E182" s="36">
        <v>100</v>
      </c>
      <c r="F182" s="11"/>
      <c r="G182" s="46">
        <f t="shared" si="3"/>
        <v>0</v>
      </c>
      <c r="I182" s="33"/>
      <c r="J182" s="41"/>
    </row>
    <row r="183" spans="1:10" x14ac:dyDescent="0.25">
      <c r="A183" s="16" t="s">
        <v>470</v>
      </c>
      <c r="B183" s="7" t="s">
        <v>98</v>
      </c>
      <c r="C183" s="7" t="s">
        <v>743</v>
      </c>
      <c r="D183" s="25" t="s">
        <v>56</v>
      </c>
      <c r="E183" s="36">
        <v>200</v>
      </c>
      <c r="F183" s="11"/>
      <c r="G183" s="46">
        <f t="shared" si="3"/>
        <v>0</v>
      </c>
      <c r="I183" s="33"/>
      <c r="J183" s="41"/>
    </row>
    <row r="184" spans="1:10" x14ac:dyDescent="0.25">
      <c r="A184" s="47" t="s">
        <v>471</v>
      </c>
      <c r="B184" s="7" t="s">
        <v>99</v>
      </c>
      <c r="C184" s="7" t="s">
        <v>744</v>
      </c>
      <c r="D184" s="25" t="s">
        <v>86</v>
      </c>
      <c r="E184" s="36">
        <v>5</v>
      </c>
      <c r="F184" s="11"/>
      <c r="G184" s="46">
        <f t="shared" si="3"/>
        <v>0</v>
      </c>
      <c r="I184" s="33"/>
      <c r="J184" s="41"/>
    </row>
    <row r="185" spans="1:10" x14ac:dyDescent="0.25">
      <c r="A185" s="60" t="s">
        <v>472</v>
      </c>
      <c r="B185" s="57" t="s">
        <v>96</v>
      </c>
      <c r="C185" s="57" t="s">
        <v>745</v>
      </c>
      <c r="D185" s="61"/>
      <c r="E185" s="66"/>
      <c r="F185" s="57"/>
      <c r="G185" s="57"/>
      <c r="I185" s="33"/>
      <c r="J185" s="41"/>
    </row>
    <row r="186" spans="1:10" x14ac:dyDescent="0.25">
      <c r="A186" s="47" t="s">
        <v>473</v>
      </c>
      <c r="B186" s="7" t="s">
        <v>108</v>
      </c>
      <c r="C186" s="7" t="s">
        <v>755</v>
      </c>
      <c r="D186" s="25" t="s">
        <v>86</v>
      </c>
      <c r="E186" s="36">
        <v>6.14</v>
      </c>
      <c r="F186" s="11"/>
      <c r="G186" s="46">
        <f t="shared" si="3"/>
        <v>0</v>
      </c>
      <c r="I186" s="33"/>
      <c r="J186" s="41"/>
    </row>
    <row r="187" spans="1:10" x14ac:dyDescent="0.25">
      <c r="A187" s="16" t="s">
        <v>474</v>
      </c>
      <c r="B187" s="7" t="s">
        <v>109</v>
      </c>
      <c r="C187" s="7" t="s">
        <v>746</v>
      </c>
      <c r="D187" s="25" t="s">
        <v>86</v>
      </c>
      <c r="E187" s="36">
        <v>4.3</v>
      </c>
      <c r="F187" s="11"/>
      <c r="G187" s="46">
        <f t="shared" si="3"/>
        <v>0</v>
      </c>
      <c r="I187" s="33"/>
      <c r="J187" s="41"/>
    </row>
    <row r="188" spans="1:10" ht="21" customHeight="1" x14ac:dyDescent="0.25">
      <c r="A188" s="47" t="s">
        <v>475</v>
      </c>
      <c r="B188" s="7" t="s">
        <v>110</v>
      </c>
      <c r="C188" s="7" t="s">
        <v>747</v>
      </c>
      <c r="D188" s="25" t="s">
        <v>86</v>
      </c>
      <c r="E188" s="36">
        <f>2.04+0.07</f>
        <v>2.11</v>
      </c>
      <c r="F188" s="11"/>
      <c r="G188" s="46">
        <f t="shared" si="3"/>
        <v>0</v>
      </c>
      <c r="H188" s="32"/>
      <c r="I188" s="33"/>
      <c r="J188" s="41"/>
    </row>
    <row r="189" spans="1:10" x14ac:dyDescent="0.25">
      <c r="A189" s="16" t="s">
        <v>476</v>
      </c>
      <c r="B189" s="7" t="s">
        <v>111</v>
      </c>
      <c r="C189" s="7" t="s">
        <v>748</v>
      </c>
      <c r="D189" s="25" t="s">
        <v>86</v>
      </c>
      <c r="E189" s="36">
        <v>1.87</v>
      </c>
      <c r="F189" s="11"/>
      <c r="G189" s="46">
        <f t="shared" si="3"/>
        <v>0</v>
      </c>
      <c r="I189" s="33"/>
      <c r="J189" s="41"/>
    </row>
    <row r="190" spans="1:10" x14ac:dyDescent="0.25">
      <c r="A190" s="47" t="s">
        <v>477</v>
      </c>
      <c r="B190" s="7" t="s">
        <v>112</v>
      </c>
      <c r="C190" s="7" t="s">
        <v>749</v>
      </c>
      <c r="D190" s="25" t="s">
        <v>56</v>
      </c>
      <c r="E190" s="36">
        <v>50</v>
      </c>
      <c r="F190" s="11"/>
      <c r="G190" s="46">
        <f t="shared" si="3"/>
        <v>0</v>
      </c>
      <c r="I190" s="33"/>
      <c r="J190" s="41"/>
    </row>
    <row r="191" spans="1:10" x14ac:dyDescent="0.25">
      <c r="A191" s="16" t="s">
        <v>478</v>
      </c>
      <c r="B191" s="7" t="s">
        <v>113</v>
      </c>
      <c r="C191" s="7" t="s">
        <v>750</v>
      </c>
      <c r="D191" s="25" t="s">
        <v>56</v>
      </c>
      <c r="E191" s="36">
        <v>50</v>
      </c>
      <c r="F191" s="11"/>
      <c r="G191" s="46">
        <f t="shared" si="3"/>
        <v>0</v>
      </c>
      <c r="I191" s="33"/>
      <c r="J191" s="41"/>
    </row>
    <row r="192" spans="1:10" x14ac:dyDescent="0.25">
      <c r="A192" s="47" t="s">
        <v>479</v>
      </c>
      <c r="B192" s="7" t="s">
        <v>114</v>
      </c>
      <c r="C192" s="7" t="s">
        <v>751</v>
      </c>
      <c r="D192" s="25" t="s">
        <v>56</v>
      </c>
      <c r="E192" s="36">
        <f>(E186+E187+E188+E189)*14</f>
        <v>201.87999999999997</v>
      </c>
      <c r="F192" s="11"/>
      <c r="G192" s="46">
        <f t="shared" si="3"/>
        <v>0</v>
      </c>
      <c r="I192" s="33"/>
      <c r="J192" s="41"/>
    </row>
    <row r="193" spans="1:10" x14ac:dyDescent="0.25">
      <c r="A193" s="16" t="s">
        <v>480</v>
      </c>
      <c r="B193" s="7" t="s">
        <v>84</v>
      </c>
      <c r="C193" s="7" t="s">
        <v>734</v>
      </c>
      <c r="D193" s="25" t="s">
        <v>123</v>
      </c>
      <c r="E193" s="36">
        <v>0.6</v>
      </c>
      <c r="F193" s="11"/>
      <c r="G193" s="46">
        <f t="shared" si="3"/>
        <v>0</v>
      </c>
      <c r="I193" s="33"/>
      <c r="J193" s="41"/>
    </row>
    <row r="194" spans="1:10" x14ac:dyDescent="0.25">
      <c r="A194" s="47" t="s">
        <v>481</v>
      </c>
      <c r="B194" s="7" t="s">
        <v>616</v>
      </c>
      <c r="C194" s="7" t="s">
        <v>752</v>
      </c>
      <c r="D194" s="25" t="s">
        <v>4</v>
      </c>
      <c r="E194" s="36">
        <v>95</v>
      </c>
      <c r="F194" s="11"/>
      <c r="G194" s="46">
        <f t="shared" si="3"/>
        <v>0</v>
      </c>
      <c r="I194" s="33"/>
      <c r="J194" s="41"/>
    </row>
    <row r="195" spans="1:10" x14ac:dyDescent="0.25">
      <c r="A195" s="16" t="s">
        <v>482</v>
      </c>
      <c r="B195" s="7" t="s">
        <v>116</v>
      </c>
      <c r="C195" s="7" t="s">
        <v>753</v>
      </c>
      <c r="D195" s="25" t="s">
        <v>4</v>
      </c>
      <c r="E195" s="36">
        <v>105</v>
      </c>
      <c r="F195" s="11"/>
      <c r="G195" s="46">
        <f t="shared" si="3"/>
        <v>0</v>
      </c>
      <c r="I195" s="33"/>
      <c r="J195" s="41"/>
    </row>
    <row r="196" spans="1:10" x14ac:dyDescent="0.25">
      <c r="A196" s="47" t="s">
        <v>483</v>
      </c>
      <c r="B196" s="7" t="s">
        <v>117</v>
      </c>
      <c r="C196" s="7" t="s">
        <v>754</v>
      </c>
      <c r="D196" s="25" t="s">
        <v>4</v>
      </c>
      <c r="E196" s="36">
        <f>E44*100*1.1</f>
        <v>100.10000000000001</v>
      </c>
      <c r="F196" s="11"/>
      <c r="G196" s="46">
        <f t="shared" si="3"/>
        <v>0</v>
      </c>
      <c r="I196" s="33"/>
      <c r="J196" s="41"/>
    </row>
    <row r="197" spans="1:10" x14ac:dyDescent="0.25">
      <c r="A197" s="60" t="s">
        <v>484</v>
      </c>
      <c r="B197" s="57" t="s">
        <v>119</v>
      </c>
      <c r="C197" s="57" t="s">
        <v>756</v>
      </c>
      <c r="D197" s="61"/>
      <c r="E197" s="66"/>
      <c r="F197" s="57"/>
      <c r="G197" s="57"/>
      <c r="I197" s="33"/>
      <c r="J197" s="41"/>
    </row>
    <row r="198" spans="1:10" x14ac:dyDescent="0.25">
      <c r="A198" s="47" t="s">
        <v>485</v>
      </c>
      <c r="B198" s="7" t="s">
        <v>125</v>
      </c>
      <c r="C198" s="7" t="s">
        <v>757</v>
      </c>
      <c r="D198" s="25" t="s">
        <v>4</v>
      </c>
      <c r="E198" s="36">
        <f>E46*1.1</f>
        <v>291.5</v>
      </c>
      <c r="F198" s="11"/>
      <c r="G198" s="46">
        <f t="shared" si="3"/>
        <v>0</v>
      </c>
      <c r="I198" s="33"/>
      <c r="J198" s="41"/>
    </row>
    <row r="199" spans="1:10" x14ac:dyDescent="0.25">
      <c r="A199" s="16" t="s">
        <v>486</v>
      </c>
      <c r="B199" s="7" t="s">
        <v>126</v>
      </c>
      <c r="C199" s="7" t="s">
        <v>758</v>
      </c>
      <c r="D199" s="25" t="s">
        <v>123</v>
      </c>
      <c r="E199" s="36">
        <f>E47*1.05</f>
        <v>7.2765000000000004</v>
      </c>
      <c r="F199" s="11"/>
      <c r="G199" s="46">
        <f t="shared" si="3"/>
        <v>0</v>
      </c>
      <c r="I199" s="33"/>
      <c r="J199" s="41"/>
    </row>
    <row r="200" spans="1:10" x14ac:dyDescent="0.25">
      <c r="A200" s="47" t="s">
        <v>487</v>
      </c>
      <c r="B200" s="7" t="s">
        <v>127</v>
      </c>
      <c r="C200" s="7" t="s">
        <v>759</v>
      </c>
      <c r="D200" s="25" t="s">
        <v>56</v>
      </c>
      <c r="E200" s="36">
        <f>E199*25</f>
        <v>181.91250000000002</v>
      </c>
      <c r="F200" s="11"/>
      <c r="G200" s="46">
        <f t="shared" si="3"/>
        <v>0</v>
      </c>
      <c r="I200" s="33"/>
      <c r="J200" s="41"/>
    </row>
    <row r="201" spans="1:10" x14ac:dyDescent="0.25">
      <c r="A201" s="60" t="s">
        <v>488</v>
      </c>
      <c r="B201" s="57" t="s">
        <v>128</v>
      </c>
      <c r="C201" s="57" t="s">
        <v>644</v>
      </c>
      <c r="D201" s="61"/>
      <c r="E201" s="61"/>
      <c r="F201" s="57"/>
      <c r="G201" s="57"/>
      <c r="I201" s="33"/>
      <c r="J201" s="41"/>
    </row>
    <row r="202" spans="1:10" x14ac:dyDescent="0.25">
      <c r="A202" s="47" t="s">
        <v>489</v>
      </c>
      <c r="B202" s="7" t="s">
        <v>132</v>
      </c>
      <c r="C202" s="7" t="s">
        <v>760</v>
      </c>
      <c r="D202" s="25" t="s">
        <v>86</v>
      </c>
      <c r="E202" s="36">
        <v>0.76</v>
      </c>
      <c r="F202" s="11"/>
      <c r="G202" s="46">
        <f t="shared" si="3"/>
        <v>0</v>
      </c>
      <c r="H202" s="32"/>
      <c r="I202" s="33"/>
      <c r="J202" s="41"/>
    </row>
    <row r="203" spans="1:10" x14ac:dyDescent="0.25">
      <c r="A203" s="16" t="s">
        <v>490</v>
      </c>
      <c r="B203" s="7" t="s">
        <v>90</v>
      </c>
      <c r="C203" s="7" t="s">
        <v>761</v>
      </c>
      <c r="D203" s="25" t="s">
        <v>86</v>
      </c>
      <c r="E203" s="36">
        <v>0.06</v>
      </c>
      <c r="F203" s="11"/>
      <c r="G203" s="46">
        <f t="shared" si="3"/>
        <v>0</v>
      </c>
      <c r="I203" s="33"/>
      <c r="J203" s="41"/>
    </row>
    <row r="204" spans="1:10" x14ac:dyDescent="0.25">
      <c r="A204" s="47" t="s">
        <v>491</v>
      </c>
      <c r="B204" s="7" t="s">
        <v>617</v>
      </c>
      <c r="C204" s="7" t="s">
        <v>762</v>
      </c>
      <c r="D204" s="25" t="s">
        <v>123</v>
      </c>
      <c r="E204" s="36">
        <v>6.5</v>
      </c>
      <c r="F204" s="11"/>
      <c r="G204" s="46">
        <f t="shared" si="3"/>
        <v>0</v>
      </c>
      <c r="H204" s="32"/>
      <c r="I204" s="33"/>
      <c r="J204" s="41"/>
    </row>
    <row r="205" spans="1:10" x14ac:dyDescent="0.25">
      <c r="A205" s="16" t="s">
        <v>492</v>
      </c>
      <c r="B205" s="7" t="s">
        <v>115</v>
      </c>
      <c r="C205" s="7" t="s">
        <v>763</v>
      </c>
      <c r="D205" s="25" t="s">
        <v>4</v>
      </c>
      <c r="E205" s="36">
        <v>33</v>
      </c>
      <c r="F205" s="11"/>
      <c r="G205" s="46">
        <f t="shared" si="3"/>
        <v>0</v>
      </c>
      <c r="I205" s="33"/>
      <c r="J205" s="41"/>
    </row>
    <row r="206" spans="1:10" x14ac:dyDescent="0.25">
      <c r="A206" s="47" t="s">
        <v>493</v>
      </c>
      <c r="B206" s="7" t="s">
        <v>116</v>
      </c>
      <c r="C206" s="7" t="s">
        <v>753</v>
      </c>
      <c r="D206" s="25" t="s">
        <v>4</v>
      </c>
      <c r="E206" s="36">
        <v>36</v>
      </c>
      <c r="F206" s="11"/>
      <c r="G206" s="46">
        <f t="shared" si="3"/>
        <v>0</v>
      </c>
      <c r="I206" s="33"/>
      <c r="J206" s="41"/>
    </row>
    <row r="207" spans="1:10" x14ac:dyDescent="0.25">
      <c r="A207" s="16" t="s">
        <v>494</v>
      </c>
      <c r="B207" s="7" t="s">
        <v>117</v>
      </c>
      <c r="C207" s="7" t="s">
        <v>764</v>
      </c>
      <c r="D207" s="25" t="s">
        <v>4</v>
      </c>
      <c r="E207" s="36">
        <f>E51*100*1.1</f>
        <v>35.200000000000003</v>
      </c>
      <c r="F207" s="11"/>
      <c r="G207" s="46">
        <f t="shared" si="3"/>
        <v>0</v>
      </c>
      <c r="I207" s="33"/>
      <c r="J207" s="41"/>
    </row>
    <row r="208" spans="1:10" x14ac:dyDescent="0.25">
      <c r="A208" s="47" t="s">
        <v>495</v>
      </c>
      <c r="B208" s="7" t="s">
        <v>91</v>
      </c>
      <c r="C208" s="7" t="s">
        <v>765</v>
      </c>
      <c r="D208" s="25" t="s">
        <v>86</v>
      </c>
      <c r="E208" s="36">
        <v>0.76</v>
      </c>
      <c r="F208" s="11"/>
      <c r="G208" s="46">
        <f t="shared" si="3"/>
        <v>0</v>
      </c>
      <c r="I208" s="33"/>
      <c r="J208" s="41"/>
    </row>
    <row r="209" spans="1:10" x14ac:dyDescent="0.25">
      <c r="A209" s="60" t="s">
        <v>496</v>
      </c>
      <c r="B209" s="57" t="s">
        <v>133</v>
      </c>
      <c r="C209" s="57" t="s">
        <v>648</v>
      </c>
      <c r="D209" s="61"/>
      <c r="E209" s="61"/>
      <c r="F209" s="57"/>
      <c r="G209" s="57"/>
      <c r="I209" s="33"/>
      <c r="J209" s="41"/>
    </row>
    <row r="210" spans="1:10" x14ac:dyDescent="0.25">
      <c r="A210" s="47" t="s">
        <v>497</v>
      </c>
      <c r="B210" s="7" t="s">
        <v>138</v>
      </c>
      <c r="C210" s="7" t="s">
        <v>766</v>
      </c>
      <c r="D210" s="25" t="s">
        <v>86</v>
      </c>
      <c r="E210" s="36">
        <v>0.66</v>
      </c>
      <c r="F210" s="11"/>
      <c r="G210" s="46">
        <f t="shared" si="3"/>
        <v>0</v>
      </c>
      <c r="I210" s="33"/>
      <c r="J210" s="41"/>
    </row>
    <row r="211" spans="1:10" x14ac:dyDescent="0.25">
      <c r="A211" s="16" t="s">
        <v>498</v>
      </c>
      <c r="B211" s="7" t="s">
        <v>132</v>
      </c>
      <c r="C211" s="7" t="s">
        <v>760</v>
      </c>
      <c r="D211" s="25" t="s">
        <v>86</v>
      </c>
      <c r="E211" s="36">
        <v>0.4</v>
      </c>
      <c r="F211" s="11"/>
      <c r="G211" s="46">
        <f t="shared" si="3"/>
        <v>0</v>
      </c>
      <c r="I211" s="33"/>
      <c r="J211" s="41"/>
    </row>
    <row r="212" spans="1:10" x14ac:dyDescent="0.25">
      <c r="A212" s="47" t="s">
        <v>499</v>
      </c>
      <c r="B212" s="7" t="s">
        <v>111</v>
      </c>
      <c r="C212" s="7" t="s">
        <v>748</v>
      </c>
      <c r="D212" s="25" t="s">
        <v>86</v>
      </c>
      <c r="E212" s="36">
        <v>0.18</v>
      </c>
      <c r="F212" s="11"/>
      <c r="G212" s="46">
        <f t="shared" si="3"/>
        <v>0</v>
      </c>
      <c r="I212" s="33"/>
      <c r="J212" s="41"/>
    </row>
    <row r="213" spans="1:10" x14ac:dyDescent="0.25">
      <c r="A213" s="16" t="s">
        <v>500</v>
      </c>
      <c r="B213" s="7" t="s">
        <v>110</v>
      </c>
      <c r="C213" s="7" t="s">
        <v>747</v>
      </c>
      <c r="D213" s="25" t="s">
        <v>86</v>
      </c>
      <c r="E213" s="36">
        <v>0.03</v>
      </c>
      <c r="F213" s="11"/>
      <c r="G213" s="46">
        <f t="shared" si="3"/>
        <v>0</v>
      </c>
      <c r="I213" s="33"/>
      <c r="J213" s="41"/>
    </row>
    <row r="214" spans="1:10" x14ac:dyDescent="0.25">
      <c r="A214" s="47" t="s">
        <v>501</v>
      </c>
      <c r="B214" s="7" t="s">
        <v>112</v>
      </c>
      <c r="C214" s="7" t="s">
        <v>749</v>
      </c>
      <c r="D214" s="25" t="s">
        <v>56</v>
      </c>
      <c r="E214" s="36">
        <v>13</v>
      </c>
      <c r="F214" s="11"/>
      <c r="G214" s="46">
        <f t="shared" si="3"/>
        <v>0</v>
      </c>
      <c r="I214" s="33"/>
      <c r="J214" s="41"/>
    </row>
    <row r="215" spans="1:10" x14ac:dyDescent="0.25">
      <c r="A215" s="16" t="s">
        <v>502</v>
      </c>
      <c r="B215" s="7" t="s">
        <v>113</v>
      </c>
      <c r="C215" s="7" t="s">
        <v>750</v>
      </c>
      <c r="D215" s="25" t="s">
        <v>56</v>
      </c>
      <c r="E215" s="36">
        <v>13</v>
      </c>
      <c r="F215" s="11"/>
      <c r="G215" s="46">
        <f t="shared" si="3"/>
        <v>0</v>
      </c>
      <c r="I215" s="33"/>
      <c r="J215" s="41"/>
    </row>
    <row r="216" spans="1:10" x14ac:dyDescent="0.25">
      <c r="A216" s="47" t="s">
        <v>503</v>
      </c>
      <c r="B216" s="7" t="s">
        <v>114</v>
      </c>
      <c r="C216" s="7" t="s">
        <v>751</v>
      </c>
      <c r="D216" s="25" t="s">
        <v>56</v>
      </c>
      <c r="E216" s="36">
        <f>(E210+E211+E212+E213)*14</f>
        <v>17.78</v>
      </c>
      <c r="F216" s="11"/>
      <c r="G216" s="46">
        <f t="shared" si="3"/>
        <v>0</v>
      </c>
      <c r="I216" s="33"/>
      <c r="J216" s="41"/>
    </row>
    <row r="217" spans="1:10" x14ac:dyDescent="0.25">
      <c r="A217" s="60" t="s">
        <v>504</v>
      </c>
      <c r="B217" s="57" t="s">
        <v>139</v>
      </c>
      <c r="C217" s="57" t="s">
        <v>778</v>
      </c>
      <c r="D217" s="61"/>
      <c r="E217" s="61"/>
      <c r="F217" s="57"/>
      <c r="G217" s="57"/>
      <c r="I217" s="33"/>
      <c r="J217" s="41"/>
    </row>
    <row r="218" spans="1:10" x14ac:dyDescent="0.25">
      <c r="A218" s="47" t="s">
        <v>505</v>
      </c>
      <c r="B218" s="7" t="s">
        <v>108</v>
      </c>
      <c r="C218" s="7" t="s">
        <v>755</v>
      </c>
      <c r="D218" s="25" t="s">
        <v>86</v>
      </c>
      <c r="E218" s="36">
        <v>1.24</v>
      </c>
      <c r="F218" s="11"/>
      <c r="G218" s="46">
        <f t="shared" si="3"/>
        <v>0</v>
      </c>
      <c r="I218" s="33"/>
      <c r="J218" s="41"/>
    </row>
    <row r="219" spans="1:10" x14ac:dyDescent="0.25">
      <c r="A219" s="16" t="s">
        <v>506</v>
      </c>
      <c r="B219" s="7" t="s">
        <v>146</v>
      </c>
      <c r="C219" s="7" t="s">
        <v>767</v>
      </c>
      <c r="D219" s="25" t="s">
        <v>86</v>
      </c>
      <c r="E219" s="36">
        <v>0.83</v>
      </c>
      <c r="F219" s="11"/>
      <c r="G219" s="46">
        <f t="shared" si="3"/>
        <v>0</v>
      </c>
      <c r="I219" s="33"/>
      <c r="J219" s="41"/>
    </row>
    <row r="220" spans="1:10" x14ac:dyDescent="0.25">
      <c r="A220" s="47" t="s">
        <v>507</v>
      </c>
      <c r="B220" s="7" t="s">
        <v>147</v>
      </c>
      <c r="C220" s="7" t="s">
        <v>768</v>
      </c>
      <c r="D220" s="25" t="s">
        <v>86</v>
      </c>
      <c r="E220" s="36">
        <v>1.03</v>
      </c>
      <c r="F220" s="11"/>
      <c r="G220" s="46">
        <f t="shared" si="3"/>
        <v>0</v>
      </c>
      <c r="I220" s="33"/>
      <c r="J220" s="41"/>
    </row>
    <row r="221" spans="1:10" x14ac:dyDescent="0.25">
      <c r="A221" s="16" t="s">
        <v>508</v>
      </c>
      <c r="B221" s="7" t="s">
        <v>112</v>
      </c>
      <c r="C221" s="7" t="s">
        <v>749</v>
      </c>
      <c r="D221" s="25" t="s">
        <v>56</v>
      </c>
      <c r="E221" s="36">
        <v>20</v>
      </c>
      <c r="F221" s="11"/>
      <c r="G221" s="46">
        <f t="shared" si="3"/>
        <v>0</v>
      </c>
      <c r="I221" s="33"/>
      <c r="J221" s="41"/>
    </row>
    <row r="222" spans="1:10" x14ac:dyDescent="0.25">
      <c r="A222" s="47" t="s">
        <v>509</v>
      </c>
      <c r="B222" s="7" t="s">
        <v>113</v>
      </c>
      <c r="C222" s="7" t="s">
        <v>750</v>
      </c>
      <c r="D222" s="25" t="s">
        <v>56</v>
      </c>
      <c r="E222" s="36">
        <v>20</v>
      </c>
      <c r="F222" s="11"/>
      <c r="G222" s="46">
        <f t="shared" si="3"/>
        <v>0</v>
      </c>
      <c r="I222" s="33"/>
      <c r="J222" s="41"/>
    </row>
    <row r="223" spans="1:10" x14ac:dyDescent="0.25">
      <c r="A223" s="16" t="s">
        <v>510</v>
      </c>
      <c r="B223" s="7" t="s">
        <v>114</v>
      </c>
      <c r="C223" s="7" t="s">
        <v>751</v>
      </c>
      <c r="D223" s="25" t="s">
        <v>56</v>
      </c>
      <c r="E223" s="36">
        <f>(E218+E219+E220)*14</f>
        <v>43.399999999999991</v>
      </c>
      <c r="F223" s="11"/>
      <c r="G223" s="46">
        <f t="shared" ref="G223:G286" si="4">F223*E223</f>
        <v>0</v>
      </c>
      <c r="I223" s="33"/>
      <c r="J223" s="41"/>
    </row>
    <row r="224" spans="1:10" x14ac:dyDescent="0.25">
      <c r="A224" s="47" t="s">
        <v>511</v>
      </c>
      <c r="B224" s="7" t="s">
        <v>125</v>
      </c>
      <c r="C224" s="7" t="s">
        <v>757</v>
      </c>
      <c r="D224" s="25" t="s">
        <v>93</v>
      </c>
      <c r="E224" s="36">
        <f>E67*1.1</f>
        <v>0.71500000000000008</v>
      </c>
      <c r="F224" s="11"/>
      <c r="G224" s="46">
        <f t="shared" si="4"/>
        <v>0</v>
      </c>
      <c r="I224" s="33"/>
      <c r="J224" s="41"/>
    </row>
    <row r="225" spans="1:10" x14ac:dyDescent="0.25">
      <c r="A225" s="16" t="s">
        <v>512</v>
      </c>
      <c r="B225" s="7" t="s">
        <v>148</v>
      </c>
      <c r="C225" s="7" t="s">
        <v>769</v>
      </c>
      <c r="D225" s="25" t="s">
        <v>145</v>
      </c>
      <c r="E225" s="36">
        <f>E68*1.1</f>
        <v>2.3650000000000002</v>
      </c>
      <c r="F225" s="11"/>
      <c r="G225" s="46">
        <f t="shared" si="4"/>
        <v>0</v>
      </c>
      <c r="I225" s="33"/>
      <c r="J225" s="41"/>
    </row>
    <row r="226" spans="1:10" x14ac:dyDescent="0.25">
      <c r="A226" s="71" t="s">
        <v>513</v>
      </c>
      <c r="B226" s="57" t="s">
        <v>152</v>
      </c>
      <c r="C226" s="57" t="s">
        <v>664</v>
      </c>
      <c r="D226" s="61"/>
      <c r="E226" s="61"/>
      <c r="F226" s="57"/>
      <c r="G226" s="57"/>
      <c r="I226" s="33"/>
      <c r="J226" s="41"/>
    </row>
    <row r="227" spans="1:10" x14ac:dyDescent="0.25">
      <c r="A227" s="16" t="s">
        <v>514</v>
      </c>
      <c r="B227" s="7" t="s">
        <v>159</v>
      </c>
      <c r="C227" s="7" t="s">
        <v>770</v>
      </c>
      <c r="D227" s="25" t="s">
        <v>4</v>
      </c>
      <c r="E227" s="36">
        <f>(E82+E76+E83)*100*1.1</f>
        <v>149.60000000000002</v>
      </c>
      <c r="F227" s="11"/>
      <c r="G227" s="46">
        <f t="shared" si="4"/>
        <v>0</v>
      </c>
      <c r="I227" s="33"/>
      <c r="J227" s="41"/>
    </row>
    <row r="228" spans="1:10" x14ac:dyDescent="0.25">
      <c r="A228" s="47" t="s">
        <v>515</v>
      </c>
      <c r="B228" s="7" t="s">
        <v>160</v>
      </c>
      <c r="C228" s="7" t="s">
        <v>779</v>
      </c>
      <c r="D228" s="25" t="s">
        <v>4</v>
      </c>
      <c r="E228" s="36">
        <f>E73*100*1.1</f>
        <v>143</v>
      </c>
      <c r="F228" s="11"/>
      <c r="G228" s="46">
        <f t="shared" si="4"/>
        <v>0</v>
      </c>
      <c r="I228" s="33"/>
      <c r="J228" s="41"/>
    </row>
    <row r="229" spans="1:10" x14ac:dyDescent="0.25">
      <c r="A229" s="16" t="s">
        <v>516</v>
      </c>
      <c r="B229" s="7" t="s">
        <v>162</v>
      </c>
      <c r="C229" s="7" t="s">
        <v>771</v>
      </c>
      <c r="D229" s="25" t="s">
        <v>86</v>
      </c>
      <c r="E229" s="36">
        <f>65*0.2*1.5</f>
        <v>19.5</v>
      </c>
      <c r="F229" s="11"/>
      <c r="G229" s="46">
        <f t="shared" si="4"/>
        <v>0</v>
      </c>
      <c r="I229" s="33"/>
      <c r="J229" s="41"/>
    </row>
    <row r="230" spans="1:10" x14ac:dyDescent="0.25">
      <c r="A230" s="47" t="s">
        <v>517</v>
      </c>
      <c r="B230" s="7" t="s">
        <v>163</v>
      </c>
      <c r="C230" s="7" t="s">
        <v>772</v>
      </c>
      <c r="D230" s="25" t="s">
        <v>4</v>
      </c>
      <c r="E230" s="36">
        <f>E79*100*1.1</f>
        <v>71.5</v>
      </c>
      <c r="F230" s="11"/>
      <c r="G230" s="46">
        <f t="shared" si="4"/>
        <v>0</v>
      </c>
      <c r="I230" s="33"/>
      <c r="J230" s="41"/>
    </row>
    <row r="231" spans="1:10" x14ac:dyDescent="0.25">
      <c r="A231" s="16" t="s">
        <v>518</v>
      </c>
      <c r="B231" s="7" t="s">
        <v>164</v>
      </c>
      <c r="C231" s="7" t="s">
        <v>773</v>
      </c>
      <c r="D231" s="25" t="s">
        <v>123</v>
      </c>
      <c r="E231" s="36">
        <f>(E75+E78+E82)*100*0.02</f>
        <v>3.9000000000000008</v>
      </c>
      <c r="F231" s="11"/>
      <c r="G231" s="46">
        <f t="shared" si="4"/>
        <v>0</v>
      </c>
      <c r="I231" s="33"/>
      <c r="J231" s="41"/>
    </row>
    <row r="232" spans="1:10" x14ac:dyDescent="0.25">
      <c r="A232" s="47" t="s">
        <v>519</v>
      </c>
      <c r="B232" s="7" t="s">
        <v>165</v>
      </c>
      <c r="C232" s="7" t="s">
        <v>774</v>
      </c>
      <c r="D232" s="25" t="s">
        <v>123</v>
      </c>
      <c r="E232" s="36">
        <f>E80</f>
        <v>6.5</v>
      </c>
      <c r="F232" s="11"/>
      <c r="G232" s="46">
        <f t="shared" si="4"/>
        <v>0</v>
      </c>
      <c r="I232" s="33"/>
      <c r="J232" s="41"/>
    </row>
    <row r="233" spans="1:10" x14ac:dyDescent="0.25">
      <c r="A233" s="16" t="s">
        <v>520</v>
      </c>
      <c r="B233" s="7" t="s">
        <v>166</v>
      </c>
      <c r="C233" s="7" t="s">
        <v>775</v>
      </c>
      <c r="D233" s="25" t="s">
        <v>56</v>
      </c>
      <c r="E233" s="36">
        <f>E227*2</f>
        <v>299.20000000000005</v>
      </c>
      <c r="F233" s="11"/>
      <c r="G233" s="46">
        <f t="shared" si="4"/>
        <v>0</v>
      </c>
      <c r="I233" s="33"/>
      <c r="J233" s="41"/>
    </row>
    <row r="234" spans="1:10" x14ac:dyDescent="0.25">
      <c r="A234" s="47" t="s">
        <v>521</v>
      </c>
      <c r="B234" s="7" t="s">
        <v>167</v>
      </c>
      <c r="C234" s="7" t="s">
        <v>776</v>
      </c>
      <c r="D234" s="25" t="s">
        <v>56</v>
      </c>
      <c r="E234" s="36">
        <f>E74*100*1.5</f>
        <v>195</v>
      </c>
      <c r="F234" s="11"/>
      <c r="G234" s="46">
        <f t="shared" si="4"/>
        <v>0</v>
      </c>
      <c r="I234" s="33"/>
      <c r="J234" s="41"/>
    </row>
    <row r="235" spans="1:10" x14ac:dyDescent="0.25">
      <c r="A235" s="16" t="s">
        <v>522</v>
      </c>
      <c r="B235" s="7" t="s">
        <v>168</v>
      </c>
      <c r="C235" s="7" t="s">
        <v>777</v>
      </c>
      <c r="D235" s="25" t="s">
        <v>56</v>
      </c>
      <c r="E235" s="36">
        <f>E74*100*0.2</f>
        <v>26</v>
      </c>
      <c r="F235" s="11"/>
      <c r="G235" s="46">
        <f t="shared" si="4"/>
        <v>0</v>
      </c>
      <c r="I235" s="33"/>
      <c r="J235" s="41"/>
    </row>
    <row r="236" spans="1:10" x14ac:dyDescent="0.25">
      <c r="A236" s="71" t="s">
        <v>523</v>
      </c>
      <c r="B236" s="57" t="s">
        <v>170</v>
      </c>
      <c r="C236" s="57" t="s">
        <v>693</v>
      </c>
      <c r="D236" s="61"/>
      <c r="E236" s="61"/>
      <c r="F236" s="57"/>
      <c r="G236" s="57"/>
      <c r="I236" s="33"/>
      <c r="J236" s="41"/>
    </row>
    <row r="237" spans="1:10" x14ac:dyDescent="0.25">
      <c r="A237" s="16" t="s">
        <v>524</v>
      </c>
      <c r="B237" s="7" t="s">
        <v>162</v>
      </c>
      <c r="C237" s="7" t="s">
        <v>771</v>
      </c>
      <c r="D237" s="25" t="s">
        <v>86</v>
      </c>
      <c r="E237" s="36">
        <f>E85*0.1*1.6</f>
        <v>5.2800000000000007E-2</v>
      </c>
      <c r="F237" s="11"/>
      <c r="G237" s="46">
        <f t="shared" si="4"/>
        <v>0</v>
      </c>
      <c r="I237" s="33"/>
      <c r="J237" s="41"/>
    </row>
    <row r="238" spans="1:10" x14ac:dyDescent="0.25">
      <c r="A238" s="47" t="s">
        <v>525</v>
      </c>
      <c r="B238" s="7" t="s">
        <v>82</v>
      </c>
      <c r="C238" s="7" t="s">
        <v>733</v>
      </c>
      <c r="D238" s="25" t="s">
        <v>123</v>
      </c>
      <c r="E238" s="36">
        <f>E86*1.05</f>
        <v>3.4649999999999999</v>
      </c>
      <c r="F238" s="11"/>
      <c r="G238" s="46">
        <f t="shared" si="4"/>
        <v>0</v>
      </c>
      <c r="I238" s="33"/>
      <c r="J238" s="41"/>
    </row>
    <row r="239" spans="1:10" x14ac:dyDescent="0.25">
      <c r="A239" s="60" t="s">
        <v>526</v>
      </c>
      <c r="B239" s="57" t="s">
        <v>245</v>
      </c>
      <c r="C239" s="57" t="s">
        <v>696</v>
      </c>
      <c r="D239" s="61"/>
      <c r="E239" s="61"/>
      <c r="F239" s="57"/>
      <c r="G239" s="57"/>
      <c r="I239" s="33"/>
      <c r="J239" s="41"/>
    </row>
    <row r="240" spans="1:10" x14ac:dyDescent="0.25">
      <c r="A240" s="47" t="s">
        <v>527</v>
      </c>
      <c r="B240" s="7" t="s">
        <v>913</v>
      </c>
      <c r="C240" s="7"/>
      <c r="D240" s="25" t="s">
        <v>191</v>
      </c>
      <c r="E240" s="36">
        <v>2</v>
      </c>
      <c r="F240" s="11"/>
      <c r="G240" s="46">
        <f t="shared" si="4"/>
        <v>0</v>
      </c>
      <c r="I240" s="33"/>
      <c r="J240" s="41"/>
    </row>
    <row r="241" spans="1:10" x14ac:dyDescent="0.25">
      <c r="A241" s="16" t="s">
        <v>528</v>
      </c>
      <c r="B241" s="7" t="s">
        <v>174</v>
      </c>
      <c r="C241" s="7" t="s">
        <v>786</v>
      </c>
      <c r="D241" s="25" t="s">
        <v>191</v>
      </c>
      <c r="E241" s="36">
        <v>1</v>
      </c>
      <c r="F241" s="11"/>
      <c r="G241" s="46">
        <f t="shared" si="4"/>
        <v>0</v>
      </c>
      <c r="I241" s="33"/>
      <c r="J241" s="41"/>
    </row>
    <row r="242" spans="1:10" x14ac:dyDescent="0.25">
      <c r="A242" s="47" t="s">
        <v>529</v>
      </c>
      <c r="B242" s="7" t="s">
        <v>175</v>
      </c>
      <c r="C242" s="7" t="s">
        <v>780</v>
      </c>
      <c r="D242" s="25" t="s">
        <v>191</v>
      </c>
      <c r="E242" s="36">
        <v>1</v>
      </c>
      <c r="F242" s="11"/>
      <c r="G242" s="46">
        <f t="shared" si="4"/>
        <v>0</v>
      </c>
      <c r="I242" s="33"/>
      <c r="J242" s="41"/>
    </row>
    <row r="243" spans="1:10" x14ac:dyDescent="0.25">
      <c r="A243" s="16" t="s">
        <v>530</v>
      </c>
      <c r="B243" s="7" t="s">
        <v>176</v>
      </c>
      <c r="C243" s="7" t="s">
        <v>781</v>
      </c>
      <c r="D243" s="25" t="s">
        <v>191</v>
      </c>
      <c r="E243" s="36">
        <v>4</v>
      </c>
      <c r="F243" s="11"/>
      <c r="G243" s="46">
        <f t="shared" si="4"/>
        <v>0</v>
      </c>
      <c r="I243" s="33"/>
      <c r="J243" s="41"/>
    </row>
    <row r="244" spans="1:10" x14ac:dyDescent="0.25">
      <c r="A244" s="47" t="s">
        <v>531</v>
      </c>
      <c r="B244" s="7" t="s">
        <v>177</v>
      </c>
      <c r="C244" s="7" t="s">
        <v>782</v>
      </c>
      <c r="D244" s="25" t="s">
        <v>178</v>
      </c>
      <c r="E244" s="36">
        <v>16</v>
      </c>
      <c r="F244" s="11"/>
      <c r="G244" s="46">
        <f t="shared" si="4"/>
        <v>0</v>
      </c>
      <c r="I244" s="33"/>
      <c r="J244" s="41"/>
    </row>
    <row r="245" spans="1:10" x14ac:dyDescent="0.25">
      <c r="A245" s="16" t="s">
        <v>532</v>
      </c>
      <c r="B245" s="7" t="s">
        <v>179</v>
      </c>
      <c r="C245" s="7" t="s">
        <v>783</v>
      </c>
      <c r="D245" s="25" t="s">
        <v>178</v>
      </c>
      <c r="E245" s="36">
        <v>13</v>
      </c>
      <c r="F245" s="11"/>
      <c r="G245" s="46">
        <f t="shared" si="4"/>
        <v>0</v>
      </c>
      <c r="I245" s="33"/>
      <c r="J245" s="41"/>
    </row>
    <row r="246" spans="1:10" x14ac:dyDescent="0.25">
      <c r="A246" s="71" t="s">
        <v>533</v>
      </c>
      <c r="B246" s="57" t="s">
        <v>244</v>
      </c>
      <c r="C246" s="57" t="s">
        <v>784</v>
      </c>
      <c r="D246" s="61"/>
      <c r="E246" s="61"/>
      <c r="F246" s="57"/>
      <c r="G246" s="57"/>
      <c r="I246" s="33"/>
      <c r="J246" s="41"/>
    </row>
    <row r="247" spans="1:10" x14ac:dyDescent="0.25">
      <c r="A247" s="16" t="s">
        <v>534</v>
      </c>
      <c r="B247" s="7" t="s">
        <v>184</v>
      </c>
      <c r="C247" s="7" t="s">
        <v>785</v>
      </c>
      <c r="D247" s="25" t="s">
        <v>4</v>
      </c>
      <c r="E247" s="26">
        <f>7.2*1.05</f>
        <v>7.5600000000000005</v>
      </c>
      <c r="F247" s="11"/>
      <c r="G247" s="46">
        <f t="shared" si="4"/>
        <v>0</v>
      </c>
      <c r="I247" s="33"/>
      <c r="J247" s="41"/>
    </row>
    <row r="248" spans="1:10" x14ac:dyDescent="0.25">
      <c r="A248" s="47" t="s">
        <v>535</v>
      </c>
      <c r="B248" s="7" t="s">
        <v>789</v>
      </c>
      <c r="C248" s="7" t="s">
        <v>788</v>
      </c>
      <c r="D248" s="25" t="s">
        <v>191</v>
      </c>
      <c r="E248" s="26">
        <v>3</v>
      </c>
      <c r="F248" s="11"/>
      <c r="G248" s="46">
        <f t="shared" si="4"/>
        <v>0</v>
      </c>
      <c r="I248" s="33"/>
      <c r="J248" s="41"/>
    </row>
    <row r="249" spans="1:10" x14ac:dyDescent="0.25">
      <c r="A249" s="16" t="s">
        <v>536</v>
      </c>
      <c r="B249" s="7" t="s">
        <v>787</v>
      </c>
      <c r="C249" s="7" t="s">
        <v>790</v>
      </c>
      <c r="D249" s="25" t="s">
        <v>191</v>
      </c>
      <c r="E249" s="26">
        <v>3</v>
      </c>
      <c r="F249" s="11"/>
      <c r="G249" s="46">
        <f t="shared" si="4"/>
        <v>0</v>
      </c>
      <c r="I249" s="33"/>
      <c r="J249" s="41"/>
    </row>
    <row r="250" spans="1:10" x14ac:dyDescent="0.25">
      <c r="A250" s="71" t="s">
        <v>537</v>
      </c>
      <c r="B250" s="57" t="s">
        <v>243</v>
      </c>
      <c r="C250" s="57" t="s">
        <v>791</v>
      </c>
      <c r="D250" s="61"/>
      <c r="E250" s="61"/>
      <c r="F250" s="57"/>
      <c r="G250" s="57"/>
      <c r="I250" s="33"/>
      <c r="J250" s="41"/>
    </row>
    <row r="251" spans="1:10" x14ac:dyDescent="0.25">
      <c r="A251" s="16" t="s">
        <v>538</v>
      </c>
      <c r="B251" s="7" t="s">
        <v>189</v>
      </c>
      <c r="C251" s="7" t="s">
        <v>792</v>
      </c>
      <c r="D251" s="25" t="s">
        <v>191</v>
      </c>
      <c r="E251" s="26">
        <v>2</v>
      </c>
      <c r="F251" s="11"/>
      <c r="G251" s="46">
        <f t="shared" si="4"/>
        <v>0</v>
      </c>
      <c r="I251" s="33"/>
      <c r="J251" s="41"/>
    </row>
    <row r="252" spans="1:10" x14ac:dyDescent="0.25">
      <c r="A252" s="47" t="s">
        <v>539</v>
      </c>
      <c r="B252" s="7" t="s">
        <v>190</v>
      </c>
      <c r="C252" s="7" t="s">
        <v>793</v>
      </c>
      <c r="D252" s="25" t="s">
        <v>191</v>
      </c>
      <c r="E252" s="26">
        <v>2</v>
      </c>
      <c r="F252" s="11"/>
      <c r="G252" s="46">
        <f t="shared" si="4"/>
        <v>0</v>
      </c>
      <c r="I252" s="33"/>
      <c r="J252" s="41"/>
    </row>
    <row r="253" spans="1:10" x14ac:dyDescent="0.25">
      <c r="A253" s="16" t="s">
        <v>540</v>
      </c>
      <c r="B253" s="7" t="s">
        <v>192</v>
      </c>
      <c r="C253" s="7" t="s">
        <v>794</v>
      </c>
      <c r="D253" s="25" t="s">
        <v>191</v>
      </c>
      <c r="E253" s="26">
        <v>2</v>
      </c>
      <c r="F253" s="11"/>
      <c r="G253" s="46">
        <f t="shared" si="4"/>
        <v>0</v>
      </c>
      <c r="I253" s="33"/>
      <c r="J253" s="41"/>
    </row>
    <row r="254" spans="1:10" x14ac:dyDescent="0.25">
      <c r="A254" s="47" t="s">
        <v>541</v>
      </c>
      <c r="B254" s="7" t="s">
        <v>193</v>
      </c>
      <c r="C254" s="7" t="s">
        <v>795</v>
      </c>
      <c r="D254" s="25" t="s">
        <v>191</v>
      </c>
      <c r="E254" s="26">
        <v>2</v>
      </c>
      <c r="F254" s="11"/>
      <c r="G254" s="46">
        <f t="shared" si="4"/>
        <v>0</v>
      </c>
      <c r="I254" s="33"/>
      <c r="J254" s="41"/>
    </row>
    <row r="255" spans="1:10" x14ac:dyDescent="0.25">
      <c r="A255" s="16" t="s">
        <v>542</v>
      </c>
      <c r="B255" s="7" t="s">
        <v>194</v>
      </c>
      <c r="C255" s="7" t="s">
        <v>796</v>
      </c>
      <c r="D255" s="25" t="s">
        <v>191</v>
      </c>
      <c r="E255" s="26">
        <v>14</v>
      </c>
      <c r="F255" s="11"/>
      <c r="G255" s="46">
        <f t="shared" si="4"/>
        <v>0</v>
      </c>
      <c r="I255" s="33"/>
      <c r="J255" s="41"/>
    </row>
    <row r="256" spans="1:10" x14ac:dyDescent="0.25">
      <c r="A256" s="47" t="s">
        <v>543</v>
      </c>
      <c r="B256" s="7" t="s">
        <v>196</v>
      </c>
      <c r="C256" s="7" t="s">
        <v>797</v>
      </c>
      <c r="D256" s="25" t="s">
        <v>191</v>
      </c>
      <c r="E256" s="26">
        <v>14</v>
      </c>
      <c r="F256" s="11"/>
      <c r="G256" s="46">
        <f t="shared" si="4"/>
        <v>0</v>
      </c>
      <c r="I256" s="33"/>
      <c r="J256" s="41"/>
    </row>
    <row r="257" spans="1:10" x14ac:dyDescent="0.25">
      <c r="A257" s="16" t="s">
        <v>544</v>
      </c>
      <c r="B257" s="7" t="s">
        <v>195</v>
      </c>
      <c r="C257" s="7" t="s">
        <v>798</v>
      </c>
      <c r="D257" s="25" t="s">
        <v>191</v>
      </c>
      <c r="E257" s="26">
        <v>2</v>
      </c>
      <c r="F257" s="11"/>
      <c r="G257" s="46">
        <f t="shared" si="4"/>
        <v>0</v>
      </c>
      <c r="I257" s="33"/>
      <c r="J257" s="41"/>
    </row>
    <row r="258" spans="1:10" x14ac:dyDescent="0.25">
      <c r="A258" s="47" t="s">
        <v>545</v>
      </c>
      <c r="B258" s="7" t="s">
        <v>197</v>
      </c>
      <c r="C258" s="7" t="s">
        <v>799</v>
      </c>
      <c r="D258" s="25" t="s">
        <v>191</v>
      </c>
      <c r="E258" s="26">
        <v>1</v>
      </c>
      <c r="F258" s="11"/>
      <c r="G258" s="46">
        <f t="shared" si="4"/>
        <v>0</v>
      </c>
      <c r="I258" s="33"/>
      <c r="J258" s="41"/>
    </row>
    <row r="259" spans="1:10" x14ac:dyDescent="0.25">
      <c r="A259" s="16" t="s">
        <v>546</v>
      </c>
      <c r="B259" s="7" t="s">
        <v>198</v>
      </c>
      <c r="C259" s="7" t="s">
        <v>800</v>
      </c>
      <c r="D259" s="25" t="s">
        <v>191</v>
      </c>
      <c r="E259" s="26">
        <v>20</v>
      </c>
      <c r="F259" s="11"/>
      <c r="G259" s="46">
        <f t="shared" si="4"/>
        <v>0</v>
      </c>
      <c r="I259" s="33"/>
      <c r="J259" s="41"/>
    </row>
    <row r="260" spans="1:10" x14ac:dyDescent="0.25">
      <c r="A260" s="47" t="s">
        <v>547</v>
      </c>
      <c r="B260" s="7" t="s">
        <v>199</v>
      </c>
      <c r="C260" s="7" t="s">
        <v>801</v>
      </c>
      <c r="D260" s="25" t="s">
        <v>191</v>
      </c>
      <c r="E260" s="26">
        <v>3</v>
      </c>
      <c r="F260" s="11"/>
      <c r="G260" s="46">
        <f t="shared" si="4"/>
        <v>0</v>
      </c>
      <c r="I260" s="33"/>
      <c r="J260" s="41"/>
    </row>
    <row r="261" spans="1:10" ht="15.6" customHeight="1" x14ac:dyDescent="0.25">
      <c r="A261" s="16" t="s">
        <v>548</v>
      </c>
      <c r="B261" s="7" t="s">
        <v>200</v>
      </c>
      <c r="C261" s="7" t="s">
        <v>802</v>
      </c>
      <c r="D261" s="25" t="s">
        <v>191</v>
      </c>
      <c r="E261" s="26">
        <v>16</v>
      </c>
      <c r="F261" s="11"/>
      <c r="G261" s="46">
        <f t="shared" si="4"/>
        <v>0</v>
      </c>
      <c r="H261" s="32"/>
      <c r="I261" s="33"/>
      <c r="J261" s="41"/>
    </row>
    <row r="262" spans="1:10" x14ac:dyDescent="0.25">
      <c r="A262" s="47" t="s">
        <v>549</v>
      </c>
      <c r="B262" s="7" t="s">
        <v>204</v>
      </c>
      <c r="C262" s="7" t="s">
        <v>803</v>
      </c>
      <c r="D262" s="25" t="s">
        <v>191</v>
      </c>
      <c r="E262" s="26">
        <v>28</v>
      </c>
      <c r="F262" s="11"/>
      <c r="G262" s="46">
        <f t="shared" si="4"/>
        <v>0</v>
      </c>
      <c r="I262" s="33"/>
      <c r="J262" s="41"/>
    </row>
    <row r="263" spans="1:10" x14ac:dyDescent="0.25">
      <c r="A263" s="16" t="s">
        <v>550</v>
      </c>
      <c r="B263" s="7" t="s">
        <v>205</v>
      </c>
      <c r="C263" s="7" t="s">
        <v>804</v>
      </c>
      <c r="D263" s="25" t="s">
        <v>191</v>
      </c>
      <c r="E263" s="26">
        <v>2</v>
      </c>
      <c r="F263" s="11"/>
      <c r="G263" s="46">
        <f t="shared" si="4"/>
        <v>0</v>
      </c>
      <c r="I263" s="33"/>
      <c r="J263" s="41"/>
    </row>
    <row r="264" spans="1:10" x14ac:dyDescent="0.25">
      <c r="A264" s="47" t="s">
        <v>551</v>
      </c>
      <c r="B264" s="7" t="s">
        <v>209</v>
      </c>
      <c r="C264" s="7" t="s">
        <v>805</v>
      </c>
      <c r="D264" s="25" t="s">
        <v>191</v>
      </c>
      <c r="E264" s="26">
        <v>2</v>
      </c>
      <c r="F264" s="11"/>
      <c r="G264" s="46">
        <f t="shared" si="4"/>
        <v>0</v>
      </c>
      <c r="I264" s="33"/>
      <c r="J264" s="41"/>
    </row>
    <row r="265" spans="1:10" x14ac:dyDescent="0.25">
      <c r="A265" s="16" t="s">
        <v>552</v>
      </c>
      <c r="B265" s="7" t="s">
        <v>210</v>
      </c>
      <c r="C265" s="7" t="s">
        <v>806</v>
      </c>
      <c r="D265" s="25" t="s">
        <v>191</v>
      </c>
      <c r="E265" s="26">
        <v>3</v>
      </c>
      <c r="F265" s="11"/>
      <c r="G265" s="46">
        <f t="shared" si="4"/>
        <v>0</v>
      </c>
      <c r="I265" s="33"/>
      <c r="J265" s="41"/>
    </row>
    <row r="266" spans="1:10" x14ac:dyDescent="0.25">
      <c r="A266" s="47" t="s">
        <v>553</v>
      </c>
      <c r="B266" s="7" t="s">
        <v>211</v>
      </c>
      <c r="C266" s="7" t="s">
        <v>807</v>
      </c>
      <c r="D266" s="25" t="s">
        <v>191</v>
      </c>
      <c r="E266" s="26">
        <v>5</v>
      </c>
      <c r="F266" s="11"/>
      <c r="G266" s="46">
        <f t="shared" si="4"/>
        <v>0</v>
      </c>
      <c r="I266" s="33"/>
      <c r="J266" s="41"/>
    </row>
    <row r="267" spans="1:10" x14ac:dyDescent="0.25">
      <c r="A267" s="16" t="s">
        <v>554</v>
      </c>
      <c r="B267" s="7" t="s">
        <v>212</v>
      </c>
      <c r="C267" s="7" t="s">
        <v>815</v>
      </c>
      <c r="D267" s="25" t="s">
        <v>178</v>
      </c>
      <c r="E267" s="26">
        <v>15</v>
      </c>
      <c r="F267" s="11"/>
      <c r="G267" s="46">
        <f t="shared" si="4"/>
        <v>0</v>
      </c>
      <c r="I267" s="33"/>
      <c r="J267" s="41"/>
    </row>
    <row r="268" spans="1:10" x14ac:dyDescent="0.25">
      <c r="A268" s="47" t="s">
        <v>555</v>
      </c>
      <c r="B268" s="7" t="s">
        <v>213</v>
      </c>
      <c r="C268" s="7" t="s">
        <v>816</v>
      </c>
      <c r="D268" s="25" t="s">
        <v>86</v>
      </c>
      <c r="E268" s="26">
        <v>9.2999999999999999E-2</v>
      </c>
      <c r="F268" s="11"/>
      <c r="G268" s="46">
        <f t="shared" si="4"/>
        <v>0</v>
      </c>
      <c r="I268" s="33"/>
      <c r="J268" s="41"/>
    </row>
    <row r="269" spans="1:10" x14ac:dyDescent="0.25">
      <c r="A269" s="16" t="s">
        <v>556</v>
      </c>
      <c r="B269" s="7" t="s">
        <v>214</v>
      </c>
      <c r="C269" s="7" t="s">
        <v>808</v>
      </c>
      <c r="D269" s="25" t="s">
        <v>178</v>
      </c>
      <c r="E269" s="26">
        <v>45</v>
      </c>
      <c r="F269" s="11"/>
      <c r="G269" s="46">
        <f t="shared" si="4"/>
        <v>0</v>
      </c>
      <c r="I269" s="33"/>
      <c r="J269" s="41"/>
    </row>
    <row r="270" spans="1:10" x14ac:dyDescent="0.25">
      <c r="A270" s="47" t="s">
        <v>557</v>
      </c>
      <c r="B270" s="7" t="s">
        <v>215</v>
      </c>
      <c r="C270" s="7" t="s">
        <v>809</v>
      </c>
      <c r="D270" s="25" t="s">
        <v>178</v>
      </c>
      <c r="E270" s="26">
        <v>20</v>
      </c>
      <c r="F270" s="11"/>
      <c r="G270" s="46">
        <f t="shared" si="4"/>
        <v>0</v>
      </c>
      <c r="I270" s="33"/>
      <c r="J270" s="41"/>
    </row>
    <row r="271" spans="1:10" x14ac:dyDescent="0.25">
      <c r="A271" s="16" t="s">
        <v>558</v>
      </c>
      <c r="B271" s="7" t="s">
        <v>216</v>
      </c>
      <c r="C271" s="7" t="s">
        <v>810</v>
      </c>
      <c r="D271" s="25" t="s">
        <v>191</v>
      </c>
      <c r="E271" s="26">
        <v>500</v>
      </c>
      <c r="F271" s="11"/>
      <c r="G271" s="46">
        <f t="shared" si="4"/>
        <v>0</v>
      </c>
      <c r="I271" s="33"/>
      <c r="J271" s="41"/>
    </row>
    <row r="272" spans="1:10" x14ac:dyDescent="0.25">
      <c r="A272" s="47" t="s">
        <v>559</v>
      </c>
      <c r="B272" s="7" t="s">
        <v>217</v>
      </c>
      <c r="C272" s="7" t="s">
        <v>811</v>
      </c>
      <c r="D272" s="25" t="s">
        <v>178</v>
      </c>
      <c r="E272" s="26">
        <v>150</v>
      </c>
      <c r="F272" s="11"/>
      <c r="G272" s="46">
        <f t="shared" si="4"/>
        <v>0</v>
      </c>
      <c r="I272" s="33"/>
      <c r="J272" s="41"/>
    </row>
    <row r="273" spans="1:10" x14ac:dyDescent="0.25">
      <c r="A273" s="16" t="s">
        <v>560</v>
      </c>
      <c r="B273" s="7" t="s">
        <v>218</v>
      </c>
      <c r="C273" s="7" t="s">
        <v>812</v>
      </c>
      <c r="D273" s="25" t="s">
        <v>178</v>
      </c>
      <c r="E273" s="26">
        <f>110+40</f>
        <v>150</v>
      </c>
      <c r="F273" s="11"/>
      <c r="G273" s="46">
        <f t="shared" si="4"/>
        <v>0</v>
      </c>
      <c r="I273" s="33"/>
      <c r="J273" s="41"/>
    </row>
    <row r="274" spans="1:10" x14ac:dyDescent="0.25">
      <c r="A274" s="47" t="s">
        <v>561</v>
      </c>
      <c r="B274" s="7" t="s">
        <v>219</v>
      </c>
      <c r="C274" s="7" t="s">
        <v>813</v>
      </c>
      <c r="D274" s="25" t="s">
        <v>178</v>
      </c>
      <c r="E274" s="26">
        <v>25</v>
      </c>
      <c r="F274" s="11"/>
      <c r="G274" s="46">
        <f t="shared" si="4"/>
        <v>0</v>
      </c>
      <c r="I274" s="33"/>
      <c r="J274" s="41"/>
    </row>
    <row r="275" spans="1:10" x14ac:dyDescent="0.25">
      <c r="A275" s="16" t="s">
        <v>562</v>
      </c>
      <c r="B275" s="7" t="s">
        <v>220</v>
      </c>
      <c r="C275" s="7" t="s">
        <v>814</v>
      </c>
      <c r="D275" s="25" t="s">
        <v>178</v>
      </c>
      <c r="E275" s="26">
        <v>16</v>
      </c>
      <c r="F275" s="11"/>
      <c r="G275" s="46">
        <f t="shared" si="4"/>
        <v>0</v>
      </c>
      <c r="I275" s="33"/>
      <c r="J275" s="41"/>
    </row>
    <row r="276" spans="1:10" x14ac:dyDescent="0.25">
      <c r="A276" s="71" t="s">
        <v>563</v>
      </c>
      <c r="B276" s="57" t="s">
        <v>242</v>
      </c>
      <c r="C276" s="57" t="s">
        <v>699</v>
      </c>
      <c r="D276" s="61"/>
      <c r="E276" s="61"/>
      <c r="F276" s="57"/>
      <c r="G276" s="57"/>
      <c r="I276" s="33"/>
      <c r="J276" s="41"/>
    </row>
    <row r="277" spans="1:10" x14ac:dyDescent="0.25">
      <c r="A277" s="16" t="s">
        <v>564</v>
      </c>
      <c r="B277" s="7" t="s">
        <v>228</v>
      </c>
      <c r="C277" s="7" t="s">
        <v>817</v>
      </c>
      <c r="D277" s="25" t="s">
        <v>178</v>
      </c>
      <c r="E277" s="26">
        <v>7</v>
      </c>
      <c r="F277" s="11"/>
      <c r="G277" s="46">
        <f t="shared" si="4"/>
        <v>0</v>
      </c>
      <c r="I277" s="33"/>
      <c r="J277" s="41"/>
    </row>
    <row r="278" spans="1:10" x14ac:dyDescent="0.25">
      <c r="A278" s="47" t="s">
        <v>565</v>
      </c>
      <c r="B278" s="7" t="s">
        <v>229</v>
      </c>
      <c r="C278" s="7" t="s">
        <v>818</v>
      </c>
      <c r="D278" s="25" t="s">
        <v>178</v>
      </c>
      <c r="E278" s="26">
        <v>17</v>
      </c>
      <c r="F278" s="11"/>
      <c r="G278" s="46">
        <f t="shared" si="4"/>
        <v>0</v>
      </c>
      <c r="I278" s="33"/>
      <c r="J278" s="41"/>
    </row>
    <row r="279" spans="1:10" x14ac:dyDescent="0.25">
      <c r="A279" s="16" t="s">
        <v>566</v>
      </c>
      <c r="B279" s="7" t="s">
        <v>230</v>
      </c>
      <c r="C279" s="7" t="s">
        <v>819</v>
      </c>
      <c r="D279" s="25" t="s">
        <v>191</v>
      </c>
      <c r="E279" s="26">
        <v>2</v>
      </c>
      <c r="F279" s="11"/>
      <c r="G279" s="46">
        <f t="shared" si="4"/>
        <v>0</v>
      </c>
      <c r="I279" s="33"/>
      <c r="J279" s="41"/>
    </row>
    <row r="280" spans="1:10" x14ac:dyDescent="0.25">
      <c r="A280" s="47" t="s">
        <v>567</v>
      </c>
      <c r="B280" s="7" t="s">
        <v>231</v>
      </c>
      <c r="C280" s="7" t="s">
        <v>820</v>
      </c>
      <c r="D280" s="25" t="s">
        <v>191</v>
      </c>
      <c r="E280" s="26">
        <v>1</v>
      </c>
      <c r="F280" s="11"/>
      <c r="G280" s="46">
        <f t="shared" si="4"/>
        <v>0</v>
      </c>
      <c r="I280" s="33"/>
      <c r="J280" s="41"/>
    </row>
    <row r="281" spans="1:10" x14ac:dyDescent="0.25">
      <c r="A281" s="16" t="s">
        <v>568</v>
      </c>
      <c r="B281" s="7" t="s">
        <v>232</v>
      </c>
      <c r="C281" s="7" t="s">
        <v>821</v>
      </c>
      <c r="D281" s="25" t="s">
        <v>178</v>
      </c>
      <c r="E281" s="26">
        <v>7</v>
      </c>
      <c r="F281" s="11"/>
      <c r="G281" s="46">
        <f t="shared" si="4"/>
        <v>0</v>
      </c>
      <c r="I281" s="33"/>
      <c r="J281" s="41"/>
    </row>
    <row r="282" spans="1:10" x14ac:dyDescent="0.25">
      <c r="A282" s="47" t="s">
        <v>569</v>
      </c>
      <c r="B282" s="7" t="s">
        <v>233</v>
      </c>
      <c r="C282" s="7" t="s">
        <v>822</v>
      </c>
      <c r="D282" s="25" t="s">
        <v>178</v>
      </c>
      <c r="E282" s="26">
        <v>9</v>
      </c>
      <c r="F282" s="11"/>
      <c r="G282" s="46">
        <f t="shared" si="4"/>
        <v>0</v>
      </c>
      <c r="I282" s="33"/>
      <c r="J282" s="41"/>
    </row>
    <row r="283" spans="1:10" x14ac:dyDescent="0.25">
      <c r="A283" s="16" t="s">
        <v>570</v>
      </c>
      <c r="B283" s="7" t="s">
        <v>234</v>
      </c>
      <c r="C283" s="7" t="s">
        <v>823</v>
      </c>
      <c r="D283" s="25" t="s">
        <v>191</v>
      </c>
      <c r="E283" s="26">
        <v>2</v>
      </c>
      <c r="F283" s="11"/>
      <c r="G283" s="46">
        <f t="shared" si="4"/>
        <v>0</v>
      </c>
      <c r="I283" s="33"/>
      <c r="J283" s="41"/>
    </row>
    <row r="284" spans="1:10" x14ac:dyDescent="0.25">
      <c r="A284" s="47" t="s">
        <v>571</v>
      </c>
      <c r="B284" s="7" t="s">
        <v>235</v>
      </c>
      <c r="C284" s="7" t="s">
        <v>824</v>
      </c>
      <c r="D284" s="25" t="s">
        <v>55</v>
      </c>
      <c r="E284" s="26">
        <v>1</v>
      </c>
      <c r="F284" s="11"/>
      <c r="G284" s="46">
        <f t="shared" si="4"/>
        <v>0</v>
      </c>
      <c r="I284" s="33"/>
      <c r="J284" s="41"/>
    </row>
    <row r="285" spans="1:10" x14ac:dyDescent="0.25">
      <c r="A285" s="60" t="s">
        <v>572</v>
      </c>
      <c r="B285" s="57" t="s">
        <v>241</v>
      </c>
      <c r="C285" s="57" t="s">
        <v>825</v>
      </c>
      <c r="D285" s="61"/>
      <c r="E285" s="61"/>
      <c r="F285" s="57"/>
      <c r="G285" s="57"/>
      <c r="I285" s="33"/>
      <c r="J285" s="41"/>
    </row>
    <row r="286" spans="1:10" x14ac:dyDescent="0.25">
      <c r="A286" s="47" t="s">
        <v>573</v>
      </c>
      <c r="B286" s="7" t="s">
        <v>246</v>
      </c>
      <c r="C286" s="7" t="s">
        <v>826</v>
      </c>
      <c r="D286" s="25" t="s">
        <v>191</v>
      </c>
      <c r="E286" s="26">
        <v>1</v>
      </c>
      <c r="F286" s="11"/>
      <c r="G286" s="46">
        <f t="shared" si="4"/>
        <v>0</v>
      </c>
      <c r="I286" s="33"/>
      <c r="J286" s="41"/>
    </row>
    <row r="287" spans="1:10" x14ac:dyDescent="0.25">
      <c r="A287" s="16" t="s">
        <v>574</v>
      </c>
      <c r="B287" s="7" t="s">
        <v>247</v>
      </c>
      <c r="C287" s="7" t="s">
        <v>827</v>
      </c>
      <c r="D287" s="25" t="s">
        <v>191</v>
      </c>
      <c r="E287" s="26">
        <v>7</v>
      </c>
      <c r="F287" s="11"/>
      <c r="G287" s="46">
        <f t="shared" ref="G287:G347" si="5">F287*E287</f>
        <v>0</v>
      </c>
      <c r="I287" s="33"/>
      <c r="J287" s="41"/>
    </row>
    <row r="288" spans="1:10" x14ac:dyDescent="0.25">
      <c r="A288" s="47" t="s">
        <v>575</v>
      </c>
      <c r="B288" s="7" t="s">
        <v>248</v>
      </c>
      <c r="C288" s="7" t="s">
        <v>828</v>
      </c>
      <c r="D288" s="25" t="s">
        <v>191</v>
      </c>
      <c r="E288" s="36">
        <v>3</v>
      </c>
      <c r="F288" s="11"/>
      <c r="G288" s="46">
        <f t="shared" si="5"/>
        <v>0</v>
      </c>
      <c r="I288" s="33"/>
      <c r="J288" s="41"/>
    </row>
    <row r="289" spans="1:10" x14ac:dyDescent="0.25">
      <c r="A289" s="16" t="s">
        <v>576</v>
      </c>
      <c r="B289" s="7" t="s">
        <v>249</v>
      </c>
      <c r="C289" s="7" t="s">
        <v>829</v>
      </c>
      <c r="D289" s="25" t="s">
        <v>191</v>
      </c>
      <c r="E289" s="36">
        <v>3</v>
      </c>
      <c r="F289" s="11"/>
      <c r="G289" s="46">
        <f t="shared" si="5"/>
        <v>0</v>
      </c>
      <c r="I289" s="33"/>
      <c r="J289" s="41"/>
    </row>
    <row r="290" spans="1:10" x14ac:dyDescent="0.25">
      <c r="A290" s="47" t="s">
        <v>577</v>
      </c>
      <c r="B290" s="7" t="s">
        <v>250</v>
      </c>
      <c r="C290" s="7" t="s">
        <v>830</v>
      </c>
      <c r="D290" s="25" t="s">
        <v>191</v>
      </c>
      <c r="E290" s="36">
        <v>3</v>
      </c>
      <c r="F290" s="11"/>
      <c r="G290" s="46">
        <f t="shared" si="5"/>
        <v>0</v>
      </c>
      <c r="I290" s="33"/>
      <c r="J290" s="41"/>
    </row>
    <row r="291" spans="1:10" x14ac:dyDescent="0.25">
      <c r="A291" s="16" t="s">
        <v>578</v>
      </c>
      <c r="B291" s="7" t="s">
        <v>252</v>
      </c>
      <c r="C291" s="7" t="s">
        <v>831</v>
      </c>
      <c r="D291" s="25" t="s">
        <v>191</v>
      </c>
      <c r="E291" s="36">
        <v>1</v>
      </c>
      <c r="F291" s="11"/>
      <c r="G291" s="46">
        <f t="shared" si="5"/>
        <v>0</v>
      </c>
      <c r="I291" s="33"/>
      <c r="J291" s="41"/>
    </row>
    <row r="292" spans="1:10" x14ac:dyDescent="0.25">
      <c r="A292" s="47" t="s">
        <v>579</v>
      </c>
      <c r="B292" s="7" t="s">
        <v>253</v>
      </c>
      <c r="C292" s="7" t="s">
        <v>832</v>
      </c>
      <c r="D292" s="25" t="s">
        <v>191</v>
      </c>
      <c r="E292" s="36">
        <v>2</v>
      </c>
      <c r="F292" s="11"/>
      <c r="G292" s="46">
        <f t="shared" si="5"/>
        <v>0</v>
      </c>
      <c r="I292" s="33"/>
      <c r="J292" s="41"/>
    </row>
    <row r="293" spans="1:10" x14ac:dyDescent="0.25">
      <c r="A293" s="16" t="s">
        <v>580</v>
      </c>
      <c r="B293" s="7" t="s">
        <v>254</v>
      </c>
      <c r="C293" s="7" t="s">
        <v>833</v>
      </c>
      <c r="D293" s="25" t="s">
        <v>191</v>
      </c>
      <c r="E293" s="36">
        <v>3</v>
      </c>
      <c r="F293" s="11"/>
      <c r="G293" s="46">
        <f t="shared" si="5"/>
        <v>0</v>
      </c>
      <c r="I293" s="33"/>
      <c r="J293" s="41"/>
    </row>
    <row r="294" spans="1:10" x14ac:dyDescent="0.25">
      <c r="A294" s="47" t="s">
        <v>581</v>
      </c>
      <c r="B294" s="7" t="s">
        <v>255</v>
      </c>
      <c r="C294" s="7" t="s">
        <v>834</v>
      </c>
      <c r="D294" s="25" t="s">
        <v>191</v>
      </c>
      <c r="E294" s="36">
        <v>3</v>
      </c>
      <c r="F294" s="11"/>
      <c r="G294" s="46">
        <f t="shared" si="5"/>
        <v>0</v>
      </c>
      <c r="I294" s="33"/>
      <c r="J294" s="41"/>
    </row>
    <row r="295" spans="1:10" x14ac:dyDescent="0.25">
      <c r="A295" s="16" t="s">
        <v>582</v>
      </c>
      <c r="B295" s="7" t="s">
        <v>256</v>
      </c>
      <c r="C295" s="7" t="s">
        <v>835</v>
      </c>
      <c r="D295" s="25" t="s">
        <v>191</v>
      </c>
      <c r="E295" s="36">
        <v>1</v>
      </c>
      <c r="F295" s="11"/>
      <c r="G295" s="46">
        <f t="shared" si="5"/>
        <v>0</v>
      </c>
      <c r="I295" s="33"/>
      <c r="J295" s="41"/>
    </row>
    <row r="296" spans="1:10" x14ac:dyDescent="0.25">
      <c r="A296" s="47" t="s">
        <v>583</v>
      </c>
      <c r="B296" s="7" t="s">
        <v>257</v>
      </c>
      <c r="C296" s="7" t="s">
        <v>836</v>
      </c>
      <c r="D296" s="25" t="s">
        <v>191</v>
      </c>
      <c r="E296" s="36">
        <v>210</v>
      </c>
      <c r="F296" s="11"/>
      <c r="G296" s="46">
        <f t="shared" si="5"/>
        <v>0</v>
      </c>
      <c r="I296" s="33"/>
      <c r="J296" s="41"/>
    </row>
    <row r="297" spans="1:10" x14ac:dyDescent="0.25">
      <c r="A297" s="16" t="s">
        <v>584</v>
      </c>
      <c r="B297" s="7" t="s">
        <v>258</v>
      </c>
      <c r="C297" s="7" t="s">
        <v>837</v>
      </c>
      <c r="D297" s="25" t="s">
        <v>178</v>
      </c>
      <c r="E297" s="36">
        <v>2</v>
      </c>
      <c r="F297" s="11"/>
      <c r="G297" s="46">
        <f t="shared" si="5"/>
        <v>0</v>
      </c>
      <c r="I297" s="33"/>
      <c r="J297" s="41"/>
    </row>
    <row r="298" spans="1:10" x14ac:dyDescent="0.25">
      <c r="A298" s="47" t="s">
        <v>585</v>
      </c>
      <c r="B298" s="7" t="s">
        <v>259</v>
      </c>
      <c r="C298" s="7" t="s">
        <v>838</v>
      </c>
      <c r="D298" s="25" t="s">
        <v>178</v>
      </c>
      <c r="E298" s="36">
        <v>61</v>
      </c>
      <c r="F298" s="11"/>
      <c r="G298" s="46">
        <f t="shared" si="5"/>
        <v>0</v>
      </c>
      <c r="I298" s="33"/>
      <c r="J298" s="41"/>
    </row>
    <row r="299" spans="1:10" x14ac:dyDescent="0.25">
      <c r="A299" s="16" t="s">
        <v>586</v>
      </c>
      <c r="B299" s="7" t="s">
        <v>218</v>
      </c>
      <c r="C299" s="7" t="s">
        <v>839</v>
      </c>
      <c r="D299" s="25" t="s">
        <v>178</v>
      </c>
      <c r="E299" s="48">
        <v>3</v>
      </c>
      <c r="F299" s="11"/>
      <c r="G299" s="46">
        <f t="shared" si="5"/>
        <v>0</v>
      </c>
      <c r="I299" s="33"/>
      <c r="J299" s="41"/>
    </row>
    <row r="300" spans="1:10" x14ac:dyDescent="0.25">
      <c r="A300" s="47" t="s">
        <v>587</v>
      </c>
      <c r="B300" s="7" t="s">
        <v>260</v>
      </c>
      <c r="C300" s="7" t="s">
        <v>840</v>
      </c>
      <c r="D300" s="25" t="s">
        <v>191</v>
      </c>
      <c r="E300" s="48">
        <v>3</v>
      </c>
      <c r="F300" s="11"/>
      <c r="G300" s="46">
        <f t="shared" si="5"/>
        <v>0</v>
      </c>
      <c r="I300" s="33"/>
      <c r="J300" s="41"/>
    </row>
    <row r="301" spans="1:10" x14ac:dyDescent="0.25">
      <c r="A301" s="60" t="s">
        <v>588</v>
      </c>
      <c r="B301" s="57" t="s">
        <v>261</v>
      </c>
      <c r="C301" s="57" t="s">
        <v>841</v>
      </c>
      <c r="D301" s="61"/>
      <c r="E301" s="61"/>
      <c r="F301" s="57"/>
      <c r="G301" s="57"/>
      <c r="I301" s="33"/>
      <c r="J301" s="41"/>
    </row>
    <row r="302" spans="1:10" x14ac:dyDescent="0.25">
      <c r="A302" s="47" t="s">
        <v>589</v>
      </c>
      <c r="B302" s="7" t="s">
        <v>267</v>
      </c>
      <c r="C302" s="7" t="s">
        <v>842</v>
      </c>
      <c r="D302" s="25" t="s">
        <v>191</v>
      </c>
      <c r="E302" s="48">
        <v>1</v>
      </c>
      <c r="F302" s="11"/>
      <c r="G302" s="46">
        <f t="shared" si="5"/>
        <v>0</v>
      </c>
      <c r="I302" s="33"/>
      <c r="J302" s="41"/>
    </row>
    <row r="303" spans="1:10" x14ac:dyDescent="0.25">
      <c r="A303" s="16" t="s">
        <v>590</v>
      </c>
      <c r="B303" s="7" t="s">
        <v>268</v>
      </c>
      <c r="C303" s="7" t="s">
        <v>843</v>
      </c>
      <c r="D303" s="25" t="s">
        <v>191</v>
      </c>
      <c r="E303" s="48">
        <v>1</v>
      </c>
      <c r="F303" s="11"/>
      <c r="G303" s="46">
        <f t="shared" si="5"/>
        <v>0</v>
      </c>
      <c r="I303" s="33"/>
      <c r="J303" s="41"/>
    </row>
    <row r="304" spans="1:10" x14ac:dyDescent="0.25">
      <c r="A304" s="47" t="s">
        <v>591</v>
      </c>
      <c r="B304" s="7" t="s">
        <v>269</v>
      </c>
      <c r="C304" s="7" t="s">
        <v>844</v>
      </c>
      <c r="D304" s="25" t="s">
        <v>191</v>
      </c>
      <c r="E304" s="48">
        <v>1</v>
      </c>
      <c r="F304" s="11"/>
      <c r="G304" s="46">
        <f t="shared" si="5"/>
        <v>0</v>
      </c>
      <c r="I304" s="33"/>
      <c r="J304" s="41"/>
    </row>
    <row r="305" spans="1:10" x14ac:dyDescent="0.25">
      <c r="A305" s="16" t="s">
        <v>592</v>
      </c>
      <c r="B305" s="7" t="s">
        <v>270</v>
      </c>
      <c r="C305" s="7" t="s">
        <v>845</v>
      </c>
      <c r="D305" s="25" t="s">
        <v>191</v>
      </c>
      <c r="E305" s="48">
        <v>1</v>
      </c>
      <c r="F305" s="11"/>
      <c r="G305" s="46">
        <f t="shared" si="5"/>
        <v>0</v>
      </c>
      <c r="I305" s="33"/>
      <c r="J305" s="41"/>
    </row>
    <row r="306" spans="1:10" x14ac:dyDescent="0.25">
      <c r="A306" s="47" t="s">
        <v>593</v>
      </c>
      <c r="B306" s="7" t="s">
        <v>271</v>
      </c>
      <c r="C306" s="7" t="s">
        <v>846</v>
      </c>
      <c r="D306" s="25" t="s">
        <v>191</v>
      </c>
      <c r="E306" s="48">
        <v>1</v>
      </c>
      <c r="F306" s="11"/>
      <c r="G306" s="46">
        <f t="shared" si="5"/>
        <v>0</v>
      </c>
      <c r="I306" s="33"/>
      <c r="J306" s="41"/>
    </row>
    <row r="307" spans="1:10" x14ac:dyDescent="0.25">
      <c r="A307" s="16" t="s">
        <v>594</v>
      </c>
      <c r="B307" s="7" t="s">
        <v>256</v>
      </c>
      <c r="C307" s="7" t="s">
        <v>847</v>
      </c>
      <c r="D307" s="25" t="s">
        <v>191</v>
      </c>
      <c r="E307" s="36">
        <v>1</v>
      </c>
      <c r="F307" s="11"/>
      <c r="G307" s="46">
        <f t="shared" si="5"/>
        <v>0</v>
      </c>
      <c r="I307" s="33"/>
      <c r="J307" s="41"/>
    </row>
    <row r="308" spans="1:10" x14ac:dyDescent="0.25">
      <c r="A308" s="47" t="s">
        <v>595</v>
      </c>
      <c r="B308" s="7" t="s">
        <v>272</v>
      </c>
      <c r="C308" s="7" t="s">
        <v>848</v>
      </c>
      <c r="D308" s="25" t="s">
        <v>191</v>
      </c>
      <c r="E308" s="48">
        <v>4</v>
      </c>
      <c r="F308" s="11"/>
      <c r="G308" s="46">
        <f t="shared" si="5"/>
        <v>0</v>
      </c>
      <c r="I308" s="33"/>
      <c r="J308" s="41"/>
    </row>
    <row r="309" spans="1:10" x14ac:dyDescent="0.25">
      <c r="A309" s="16" t="s">
        <v>596</v>
      </c>
      <c r="B309" s="7" t="s">
        <v>258</v>
      </c>
      <c r="C309" s="7" t="s">
        <v>849</v>
      </c>
      <c r="D309" s="25" t="s">
        <v>178</v>
      </c>
      <c r="E309" s="36">
        <v>82</v>
      </c>
      <c r="F309" s="11"/>
      <c r="G309" s="46">
        <f t="shared" si="5"/>
        <v>0</v>
      </c>
      <c r="I309" s="33"/>
      <c r="J309" s="41"/>
    </row>
    <row r="310" spans="1:10" x14ac:dyDescent="0.25">
      <c r="A310" s="47" t="s">
        <v>597</v>
      </c>
      <c r="B310" s="7" t="s">
        <v>218</v>
      </c>
      <c r="C310" s="7" t="s">
        <v>850</v>
      </c>
      <c r="D310" s="25" t="s">
        <v>178</v>
      </c>
      <c r="E310" s="48">
        <v>8</v>
      </c>
      <c r="F310" s="11"/>
      <c r="G310" s="46">
        <f t="shared" si="5"/>
        <v>0</v>
      </c>
      <c r="I310" s="33"/>
      <c r="J310" s="41"/>
    </row>
    <row r="311" spans="1:10" x14ac:dyDescent="0.25">
      <c r="A311" s="16" t="s">
        <v>598</v>
      </c>
      <c r="B311" s="7" t="s">
        <v>273</v>
      </c>
      <c r="C311" s="7" t="s">
        <v>851</v>
      </c>
      <c r="D311" s="25" t="s">
        <v>191</v>
      </c>
      <c r="E311" s="48">
        <v>7</v>
      </c>
      <c r="F311" s="11"/>
      <c r="G311" s="46">
        <f t="shared" si="5"/>
        <v>0</v>
      </c>
      <c r="I311" s="33"/>
      <c r="J311" s="41"/>
    </row>
    <row r="312" spans="1:10" x14ac:dyDescent="0.25">
      <c r="A312" s="47" t="s">
        <v>599</v>
      </c>
      <c r="B312" s="7" t="s">
        <v>276</v>
      </c>
      <c r="C312" s="7" t="s">
        <v>852</v>
      </c>
      <c r="D312" s="25" t="s">
        <v>178</v>
      </c>
      <c r="E312" s="48">
        <v>72</v>
      </c>
      <c r="F312" s="11"/>
      <c r="G312" s="46">
        <f t="shared" si="5"/>
        <v>0</v>
      </c>
      <c r="I312" s="33"/>
      <c r="J312" s="41"/>
    </row>
    <row r="313" spans="1:10" x14ac:dyDescent="0.25">
      <c r="A313" s="16" t="s">
        <v>600</v>
      </c>
      <c r="B313" s="7" t="s">
        <v>277</v>
      </c>
      <c r="C313" s="7" t="s">
        <v>853</v>
      </c>
      <c r="D313" s="25" t="s">
        <v>178</v>
      </c>
      <c r="E313" s="48">
        <v>8</v>
      </c>
      <c r="F313" s="11"/>
      <c r="G313" s="46">
        <f t="shared" si="5"/>
        <v>0</v>
      </c>
      <c r="I313" s="33"/>
      <c r="J313" s="41"/>
    </row>
    <row r="314" spans="1:10" x14ac:dyDescent="0.25">
      <c r="A314" s="47" t="s">
        <v>601</v>
      </c>
      <c r="B314" s="7" t="s">
        <v>278</v>
      </c>
      <c r="C314" s="7" t="s">
        <v>854</v>
      </c>
      <c r="D314" s="25" t="s">
        <v>191</v>
      </c>
      <c r="E314" s="48">
        <v>1</v>
      </c>
      <c r="F314" s="11"/>
      <c r="G314" s="46">
        <f t="shared" si="5"/>
        <v>0</v>
      </c>
      <c r="I314" s="33"/>
      <c r="J314" s="41"/>
    </row>
    <row r="315" spans="1:10" x14ac:dyDescent="0.25">
      <c r="A315" s="16" t="s">
        <v>602</v>
      </c>
      <c r="B315" s="7" t="s">
        <v>915</v>
      </c>
      <c r="C315" s="7"/>
      <c r="D315" s="25" t="s">
        <v>191</v>
      </c>
      <c r="E315" s="48">
        <v>1</v>
      </c>
      <c r="F315" s="11"/>
      <c r="G315" s="46">
        <f t="shared" si="5"/>
        <v>0</v>
      </c>
      <c r="I315" s="33"/>
      <c r="J315" s="41"/>
    </row>
    <row r="316" spans="1:10" x14ac:dyDescent="0.25">
      <c r="A316" s="71" t="s">
        <v>603</v>
      </c>
      <c r="B316" s="57" t="s">
        <v>279</v>
      </c>
      <c r="C316" s="57" t="s">
        <v>855</v>
      </c>
      <c r="D316" s="61"/>
      <c r="E316" s="61"/>
      <c r="F316" s="57"/>
      <c r="G316" s="57"/>
      <c r="I316" s="33"/>
      <c r="J316" s="41"/>
    </row>
    <row r="317" spans="1:10" x14ac:dyDescent="0.25">
      <c r="A317" s="16" t="s">
        <v>604</v>
      </c>
      <c r="B317" s="7" t="s">
        <v>280</v>
      </c>
      <c r="C317" s="7" t="s">
        <v>856</v>
      </c>
      <c r="D317" s="25" t="s">
        <v>191</v>
      </c>
      <c r="E317" s="48">
        <v>6</v>
      </c>
      <c r="F317" s="11"/>
      <c r="G317" s="46">
        <f t="shared" si="5"/>
        <v>0</v>
      </c>
      <c r="I317" s="33"/>
      <c r="J317" s="41"/>
    </row>
    <row r="318" spans="1:10" x14ac:dyDescent="0.25">
      <c r="A318" s="47" t="s">
        <v>605</v>
      </c>
      <c r="B318" s="7" t="s">
        <v>281</v>
      </c>
      <c r="C318" s="7" t="s">
        <v>857</v>
      </c>
      <c r="D318" s="25" t="s">
        <v>191</v>
      </c>
      <c r="E318" s="48">
        <v>8</v>
      </c>
      <c r="F318" s="11"/>
      <c r="G318" s="46">
        <f t="shared" si="5"/>
        <v>0</v>
      </c>
      <c r="I318" s="33"/>
      <c r="J318" s="41"/>
    </row>
    <row r="319" spans="1:10" x14ac:dyDescent="0.25">
      <c r="A319" s="16" t="s">
        <v>606</v>
      </c>
      <c r="B319" s="7" t="s">
        <v>916</v>
      </c>
      <c r="C319" s="7" t="s">
        <v>858</v>
      </c>
      <c r="D319" s="25" t="s">
        <v>191</v>
      </c>
      <c r="E319" s="48">
        <v>1</v>
      </c>
      <c r="F319" s="11"/>
      <c r="G319" s="46">
        <f t="shared" si="5"/>
        <v>0</v>
      </c>
      <c r="I319" s="33"/>
      <c r="J319" s="41"/>
    </row>
    <row r="320" spans="1:10" x14ac:dyDescent="0.25">
      <c r="A320" s="47" t="s">
        <v>607</v>
      </c>
      <c r="B320" s="7" t="s">
        <v>282</v>
      </c>
      <c r="C320" s="7" t="s">
        <v>859</v>
      </c>
      <c r="D320" s="25" t="s">
        <v>191</v>
      </c>
      <c r="E320" s="48">
        <v>1</v>
      </c>
      <c r="F320" s="11"/>
      <c r="G320" s="46">
        <f t="shared" si="5"/>
        <v>0</v>
      </c>
      <c r="I320" s="33"/>
      <c r="J320" s="41"/>
    </row>
    <row r="321" spans="1:10" x14ac:dyDescent="0.25">
      <c r="A321" s="16" t="s">
        <v>608</v>
      </c>
      <c r="B321" s="7" t="s">
        <v>917</v>
      </c>
      <c r="C321" s="7"/>
      <c r="D321" s="25" t="s">
        <v>191</v>
      </c>
      <c r="E321" s="48">
        <v>10</v>
      </c>
      <c r="F321" s="11"/>
      <c r="G321" s="46">
        <f t="shared" si="5"/>
        <v>0</v>
      </c>
      <c r="I321" s="33"/>
      <c r="J321" s="41"/>
    </row>
    <row r="322" spans="1:10" x14ac:dyDescent="0.25">
      <c r="A322" s="47" t="s">
        <v>609</v>
      </c>
      <c r="B322" s="7" t="s">
        <v>918</v>
      </c>
      <c r="C322" s="7"/>
      <c r="D322" s="25" t="s">
        <v>191</v>
      </c>
      <c r="E322" s="48">
        <v>2</v>
      </c>
      <c r="F322" s="11"/>
      <c r="G322" s="46">
        <f t="shared" si="5"/>
        <v>0</v>
      </c>
      <c r="I322" s="33"/>
      <c r="J322" s="41"/>
    </row>
    <row r="323" spans="1:10" x14ac:dyDescent="0.25">
      <c r="A323" s="60" t="s">
        <v>610</v>
      </c>
      <c r="B323" s="57" t="s">
        <v>289</v>
      </c>
      <c r="C323" s="57" t="s">
        <v>860</v>
      </c>
      <c r="D323" s="61"/>
      <c r="E323" s="61"/>
      <c r="F323" s="57"/>
      <c r="G323" s="57"/>
      <c r="I323" s="33"/>
      <c r="J323" s="41"/>
    </row>
    <row r="324" spans="1:10" x14ac:dyDescent="0.25">
      <c r="A324" s="47" t="s">
        <v>611</v>
      </c>
      <c r="B324" s="7" t="s">
        <v>99</v>
      </c>
      <c r="C324" s="7" t="s">
        <v>744</v>
      </c>
      <c r="D324" s="25" t="s">
        <v>123</v>
      </c>
      <c r="E324" s="48">
        <v>7</v>
      </c>
      <c r="F324" s="11"/>
      <c r="G324" s="46">
        <f t="shared" si="5"/>
        <v>0</v>
      </c>
      <c r="I324" s="33"/>
      <c r="J324" s="41"/>
    </row>
    <row r="325" spans="1:10" x14ac:dyDescent="0.25">
      <c r="A325" s="16" t="s">
        <v>612</v>
      </c>
      <c r="B325" s="7" t="s">
        <v>290</v>
      </c>
      <c r="C325" s="7" t="s">
        <v>861</v>
      </c>
      <c r="D325" s="25" t="s">
        <v>172</v>
      </c>
      <c r="E325" s="48">
        <v>630</v>
      </c>
      <c r="F325" s="11"/>
      <c r="G325" s="46">
        <f t="shared" si="5"/>
        <v>0</v>
      </c>
      <c r="I325" s="33"/>
      <c r="J325" s="41"/>
    </row>
    <row r="326" spans="1:10" x14ac:dyDescent="0.25">
      <c r="A326" s="47" t="s">
        <v>613</v>
      </c>
      <c r="B326" s="7" t="s">
        <v>291</v>
      </c>
      <c r="C326" s="7" t="s">
        <v>862</v>
      </c>
      <c r="D326" s="25" t="s">
        <v>178</v>
      </c>
      <c r="E326" s="48">
        <v>6</v>
      </c>
      <c r="F326" s="11"/>
      <c r="G326" s="46">
        <f t="shared" si="5"/>
        <v>0</v>
      </c>
      <c r="I326" s="33"/>
      <c r="J326" s="41"/>
    </row>
    <row r="327" spans="1:10" x14ac:dyDescent="0.25">
      <c r="A327" s="16" t="s">
        <v>615</v>
      </c>
      <c r="B327" s="7" t="s">
        <v>292</v>
      </c>
      <c r="C327" s="7" t="s">
        <v>863</v>
      </c>
      <c r="D327" s="25" t="s">
        <v>288</v>
      </c>
      <c r="E327" s="48">
        <v>115</v>
      </c>
      <c r="F327" s="11"/>
      <c r="G327" s="46">
        <f t="shared" si="5"/>
        <v>0</v>
      </c>
      <c r="I327" s="33"/>
      <c r="J327" s="41"/>
    </row>
    <row r="328" spans="1:10" x14ac:dyDescent="0.25">
      <c r="A328" s="71" t="s">
        <v>934</v>
      </c>
      <c r="B328" s="57" t="s">
        <v>302</v>
      </c>
      <c r="C328" s="57" t="s">
        <v>864</v>
      </c>
      <c r="D328" s="61"/>
      <c r="E328" s="61"/>
      <c r="F328" s="57"/>
      <c r="G328" s="57"/>
      <c r="I328" s="33"/>
      <c r="J328" s="41"/>
    </row>
    <row r="329" spans="1:10" x14ac:dyDescent="0.25">
      <c r="A329" s="16" t="s">
        <v>935</v>
      </c>
      <c r="B329" s="7" t="s">
        <v>303</v>
      </c>
      <c r="C329" s="7" t="s">
        <v>865</v>
      </c>
      <c r="D329" s="25" t="s">
        <v>178</v>
      </c>
      <c r="E329" s="48">
        <v>100</v>
      </c>
      <c r="F329" s="11"/>
      <c r="G329" s="46">
        <f t="shared" si="5"/>
        <v>0</v>
      </c>
      <c r="I329" s="33"/>
      <c r="J329" s="41"/>
    </row>
    <row r="330" spans="1:10" x14ac:dyDescent="0.25">
      <c r="A330" s="47" t="s">
        <v>936</v>
      </c>
      <c r="B330" s="7" t="s">
        <v>304</v>
      </c>
      <c r="C330" s="7" t="s">
        <v>866</v>
      </c>
      <c r="D330" s="25" t="s">
        <v>123</v>
      </c>
      <c r="E330" s="48">
        <v>4.5999999999999996</v>
      </c>
      <c r="F330" s="11"/>
      <c r="G330" s="46">
        <f t="shared" si="5"/>
        <v>0</v>
      </c>
      <c r="I330" s="33"/>
      <c r="J330" s="41"/>
    </row>
    <row r="331" spans="1:10" x14ac:dyDescent="0.25">
      <c r="A331" s="16" t="s">
        <v>937</v>
      </c>
      <c r="B331" s="7" t="s">
        <v>305</v>
      </c>
      <c r="C331" s="7" t="s">
        <v>867</v>
      </c>
      <c r="D331" s="25" t="s">
        <v>191</v>
      </c>
      <c r="E331" s="48">
        <v>1</v>
      </c>
      <c r="F331" s="11"/>
      <c r="G331" s="46">
        <f t="shared" si="5"/>
        <v>0</v>
      </c>
      <c r="I331" s="33"/>
      <c r="J331" s="41"/>
    </row>
    <row r="332" spans="1:10" x14ac:dyDescent="0.25">
      <c r="A332" s="47" t="s">
        <v>938</v>
      </c>
      <c r="B332" s="7" t="s">
        <v>306</v>
      </c>
      <c r="C332" s="7" t="s">
        <v>868</v>
      </c>
      <c r="D332" s="25" t="s">
        <v>191</v>
      </c>
      <c r="E332" s="48">
        <v>1</v>
      </c>
      <c r="F332" s="11"/>
      <c r="G332" s="46">
        <f t="shared" si="5"/>
        <v>0</v>
      </c>
      <c r="I332" s="33"/>
      <c r="J332" s="41"/>
    </row>
    <row r="333" spans="1:10" x14ac:dyDescent="0.25">
      <c r="A333" s="16" t="s">
        <v>939</v>
      </c>
      <c r="B333" s="7" t="s">
        <v>307</v>
      </c>
      <c r="C333" s="7" t="s">
        <v>869</v>
      </c>
      <c r="D333" s="25" t="s">
        <v>191</v>
      </c>
      <c r="E333" s="48">
        <v>1</v>
      </c>
      <c r="F333" s="11"/>
      <c r="G333" s="46">
        <f t="shared" si="5"/>
        <v>0</v>
      </c>
      <c r="I333" s="33"/>
      <c r="J333" s="41"/>
    </row>
    <row r="334" spans="1:10" x14ac:dyDescent="0.25">
      <c r="A334" s="47" t="s">
        <v>940</v>
      </c>
      <c r="B334" s="7" t="s">
        <v>308</v>
      </c>
      <c r="C334" s="7" t="s">
        <v>870</v>
      </c>
      <c r="D334" s="25" t="s">
        <v>191</v>
      </c>
      <c r="E334" s="48">
        <v>1</v>
      </c>
      <c r="F334" s="11"/>
      <c r="G334" s="46">
        <f t="shared" si="5"/>
        <v>0</v>
      </c>
      <c r="I334" s="33"/>
      <c r="J334" s="41"/>
    </row>
    <row r="335" spans="1:10" x14ac:dyDescent="0.25">
      <c r="A335" s="16" t="s">
        <v>941</v>
      </c>
      <c r="B335" s="7" t="s">
        <v>309</v>
      </c>
      <c r="C335" s="7" t="s">
        <v>871</v>
      </c>
      <c r="D335" s="25" t="s">
        <v>191</v>
      </c>
      <c r="E335" s="48">
        <v>1</v>
      </c>
      <c r="F335" s="11"/>
      <c r="G335" s="46">
        <f t="shared" si="5"/>
        <v>0</v>
      </c>
      <c r="I335" s="33"/>
      <c r="J335" s="41"/>
    </row>
    <row r="336" spans="1:10" x14ac:dyDescent="0.25">
      <c r="A336" s="47" t="s">
        <v>942</v>
      </c>
      <c r="B336" s="7" t="s">
        <v>890</v>
      </c>
      <c r="C336" s="7"/>
      <c r="D336" s="25"/>
      <c r="E336" s="48">
        <v>1</v>
      </c>
      <c r="F336" s="11"/>
      <c r="G336" s="46">
        <f t="shared" si="5"/>
        <v>0</v>
      </c>
      <c r="I336" s="33"/>
      <c r="J336" s="41"/>
    </row>
    <row r="337" spans="1:10" x14ac:dyDescent="0.25">
      <c r="A337" s="60" t="s">
        <v>943</v>
      </c>
      <c r="B337" s="57" t="s">
        <v>311</v>
      </c>
      <c r="C337" s="57" t="s">
        <v>872</v>
      </c>
      <c r="D337" s="61"/>
      <c r="E337" s="61"/>
      <c r="F337" s="57"/>
      <c r="G337" s="57"/>
      <c r="I337" s="33"/>
      <c r="J337" s="41"/>
    </row>
    <row r="338" spans="1:10" x14ac:dyDescent="0.25">
      <c r="A338" s="47" t="s">
        <v>944</v>
      </c>
      <c r="B338" s="7" t="s">
        <v>312</v>
      </c>
      <c r="C338" s="7" t="s">
        <v>873</v>
      </c>
      <c r="D338" s="25" t="s">
        <v>178</v>
      </c>
      <c r="E338" s="48">
        <v>100</v>
      </c>
      <c r="F338" s="49"/>
      <c r="G338" s="46">
        <f t="shared" si="5"/>
        <v>0</v>
      </c>
      <c r="I338" s="35"/>
      <c r="J338" s="41"/>
    </row>
    <row r="339" spans="1:10" x14ac:dyDescent="0.25">
      <c r="A339" s="16" t="s">
        <v>945</v>
      </c>
      <c r="B339" s="7" t="s">
        <v>304</v>
      </c>
      <c r="C339" s="7" t="s">
        <v>866</v>
      </c>
      <c r="D339" s="25" t="s">
        <v>123</v>
      </c>
      <c r="E339" s="48">
        <f>4.6*3</f>
        <v>13.799999999999999</v>
      </c>
      <c r="F339" s="11"/>
      <c r="G339" s="46">
        <f t="shared" si="5"/>
        <v>0</v>
      </c>
      <c r="I339" s="33"/>
      <c r="J339" s="41"/>
    </row>
    <row r="340" spans="1:10" x14ac:dyDescent="0.25">
      <c r="A340" s="47" t="s">
        <v>946</v>
      </c>
      <c r="B340" s="7" t="s">
        <v>305</v>
      </c>
      <c r="C340" s="7" t="s">
        <v>874</v>
      </c>
      <c r="D340" s="25" t="s">
        <v>191</v>
      </c>
      <c r="E340" s="48">
        <v>3</v>
      </c>
      <c r="F340" s="11"/>
      <c r="G340" s="46">
        <f t="shared" si="5"/>
        <v>0</v>
      </c>
      <c r="I340" s="33"/>
      <c r="J340" s="41"/>
    </row>
    <row r="341" spans="1:10" x14ac:dyDescent="0.25">
      <c r="A341" s="16" t="s">
        <v>947</v>
      </c>
      <c r="B341" s="7" t="s">
        <v>890</v>
      </c>
      <c r="C341" s="7"/>
      <c r="D341" s="25"/>
      <c r="E341" s="48">
        <v>1</v>
      </c>
      <c r="F341" s="11"/>
      <c r="G341" s="46">
        <f t="shared" si="5"/>
        <v>0</v>
      </c>
      <c r="I341" s="33"/>
      <c r="J341" s="41"/>
    </row>
    <row r="342" spans="1:10" x14ac:dyDescent="0.25">
      <c r="A342" s="71" t="s">
        <v>948</v>
      </c>
      <c r="B342" s="57" t="s">
        <v>313</v>
      </c>
      <c r="C342" s="57" t="s">
        <v>725</v>
      </c>
      <c r="D342" s="61"/>
      <c r="E342" s="61"/>
      <c r="F342" s="57"/>
      <c r="G342" s="57"/>
      <c r="I342" s="33"/>
      <c r="J342" s="41"/>
    </row>
    <row r="343" spans="1:10" x14ac:dyDescent="0.25">
      <c r="A343" s="16" t="s">
        <v>949</v>
      </c>
      <c r="B343" s="7" t="s">
        <v>334</v>
      </c>
      <c r="C343" s="7" t="s">
        <v>875</v>
      </c>
      <c r="D343" s="25" t="s">
        <v>4</v>
      </c>
      <c r="E343" s="48">
        <f>80*1.1</f>
        <v>88</v>
      </c>
      <c r="F343" s="11"/>
      <c r="G343" s="46">
        <f t="shared" si="5"/>
        <v>0</v>
      </c>
      <c r="I343" s="33"/>
      <c r="J343" s="41"/>
    </row>
    <row r="344" spans="1:10" x14ac:dyDescent="0.25">
      <c r="A344" s="47" t="s">
        <v>950</v>
      </c>
      <c r="B344" s="7" t="s">
        <v>99</v>
      </c>
      <c r="C344" s="7" t="s">
        <v>744</v>
      </c>
      <c r="D344" s="25" t="s">
        <v>86</v>
      </c>
      <c r="E344" s="48">
        <f>80*0.05*1.5</f>
        <v>6</v>
      </c>
      <c r="F344" s="11"/>
      <c r="G344" s="46">
        <f t="shared" si="5"/>
        <v>0</v>
      </c>
      <c r="I344" s="33"/>
      <c r="J344" s="41"/>
    </row>
    <row r="345" spans="1:10" x14ac:dyDescent="0.25">
      <c r="A345" s="16" t="s">
        <v>951</v>
      </c>
      <c r="B345" s="7" t="s">
        <v>335</v>
      </c>
      <c r="C345" s="7" t="s">
        <v>876</v>
      </c>
      <c r="D345" s="25" t="s">
        <v>86</v>
      </c>
      <c r="E345" s="48">
        <f>80*0.1*1.5</f>
        <v>12</v>
      </c>
      <c r="F345" s="11"/>
      <c r="G345" s="46">
        <f t="shared" si="5"/>
        <v>0</v>
      </c>
      <c r="I345" s="33"/>
      <c r="J345" s="41"/>
    </row>
    <row r="346" spans="1:10" x14ac:dyDescent="0.25">
      <c r="A346" s="47" t="s">
        <v>952</v>
      </c>
      <c r="B346" s="7" t="s">
        <v>614</v>
      </c>
      <c r="C346" s="7" t="s">
        <v>877</v>
      </c>
      <c r="D346" s="25" t="s">
        <v>178</v>
      </c>
      <c r="E346" s="48">
        <v>15</v>
      </c>
      <c r="F346" s="11"/>
      <c r="G346" s="46">
        <f t="shared" si="5"/>
        <v>0</v>
      </c>
      <c r="I346" s="33"/>
      <c r="J346" s="41"/>
    </row>
    <row r="347" spans="1:10" x14ac:dyDescent="0.25">
      <c r="A347" s="16" t="s">
        <v>953</v>
      </c>
      <c r="B347" s="7" t="s">
        <v>336</v>
      </c>
      <c r="C347" s="7" t="s">
        <v>878</v>
      </c>
      <c r="D347" s="25" t="s">
        <v>178</v>
      </c>
      <c r="E347" s="48">
        <v>20</v>
      </c>
      <c r="F347" s="11"/>
      <c r="G347" s="46">
        <f t="shared" si="5"/>
        <v>0</v>
      </c>
      <c r="I347" s="33"/>
      <c r="J347" s="41"/>
    </row>
    <row r="348" spans="1:10" ht="15" customHeight="1" x14ac:dyDescent="0.25">
      <c r="A348" s="60"/>
      <c r="B348" s="57" t="s">
        <v>53</v>
      </c>
      <c r="C348" s="57" t="s">
        <v>54</v>
      </c>
      <c r="D348" s="58"/>
      <c r="E348" s="72"/>
      <c r="F348" s="64"/>
      <c r="G348" s="73">
        <f>SUM(G158:G347)</f>
        <v>0</v>
      </c>
      <c r="I348" s="33"/>
      <c r="J348" s="41"/>
    </row>
    <row r="349" spans="1:10" ht="15" customHeight="1" x14ac:dyDescent="0.25">
      <c r="A349" s="56" t="s">
        <v>15</v>
      </c>
      <c r="B349" s="57" t="s">
        <v>16</v>
      </c>
      <c r="C349" s="57" t="s">
        <v>44</v>
      </c>
      <c r="D349" s="58"/>
      <c r="E349" s="58"/>
      <c r="F349" s="70"/>
      <c r="G349" s="70"/>
      <c r="I349" s="34"/>
      <c r="J349" s="41"/>
    </row>
    <row r="350" spans="1:10" ht="15" customHeight="1" x14ac:dyDescent="0.25">
      <c r="A350" s="16" t="s">
        <v>17</v>
      </c>
      <c r="B350" s="7" t="s">
        <v>18</v>
      </c>
      <c r="C350" s="7" t="s">
        <v>61</v>
      </c>
      <c r="D350" s="25" t="s">
        <v>57</v>
      </c>
      <c r="E350" s="25">
        <v>1</v>
      </c>
      <c r="F350" s="11"/>
      <c r="G350" s="11">
        <f>F350*E350</f>
        <v>0</v>
      </c>
      <c r="I350" s="33"/>
      <c r="J350" s="41"/>
    </row>
    <row r="351" spans="1:10" ht="15" customHeight="1" x14ac:dyDescent="0.25">
      <c r="A351" s="60"/>
      <c r="B351" s="57" t="s">
        <v>19</v>
      </c>
      <c r="C351" s="57" t="s">
        <v>45</v>
      </c>
      <c r="D351" s="58"/>
      <c r="E351" s="58"/>
      <c r="F351" s="59"/>
      <c r="G351" s="65">
        <f>SUM(G350:G350)</f>
        <v>0</v>
      </c>
      <c r="I351" s="39"/>
      <c r="J351" s="39"/>
    </row>
    <row r="352" spans="1:10" ht="15" customHeight="1" x14ac:dyDescent="0.25">
      <c r="A352" s="60"/>
      <c r="B352" s="57" t="s">
        <v>20</v>
      </c>
      <c r="C352" s="57" t="s">
        <v>46</v>
      </c>
      <c r="D352" s="58"/>
      <c r="E352" s="58"/>
      <c r="F352" s="59"/>
      <c r="G352" s="73">
        <f>G154+G348+G351</f>
        <v>0</v>
      </c>
      <c r="I352" s="39"/>
      <c r="J352" s="39"/>
    </row>
    <row r="353" spans="1:10" x14ac:dyDescent="0.25">
      <c r="A353" s="56" t="s">
        <v>21</v>
      </c>
      <c r="B353" s="57" t="s">
        <v>22</v>
      </c>
      <c r="C353" s="57" t="s">
        <v>47</v>
      </c>
      <c r="D353" s="58"/>
      <c r="E353" s="58"/>
      <c r="F353" s="59"/>
      <c r="G353" s="64"/>
      <c r="I353" s="39"/>
      <c r="J353" s="39"/>
    </row>
    <row r="354" spans="1:10" ht="15" customHeight="1" x14ac:dyDescent="0.25">
      <c r="A354" s="16" t="s">
        <v>23</v>
      </c>
      <c r="B354" s="7" t="s">
        <v>24</v>
      </c>
      <c r="C354" s="7" t="s">
        <v>62</v>
      </c>
      <c r="D354" s="27">
        <v>0.1</v>
      </c>
      <c r="E354" s="25"/>
      <c r="F354" s="13"/>
      <c r="G354" s="11">
        <f>G154*D354</f>
        <v>0</v>
      </c>
    </row>
    <row r="355" spans="1:10" ht="15" customHeight="1" x14ac:dyDescent="0.25">
      <c r="A355" s="16" t="s">
        <v>25</v>
      </c>
      <c r="B355" s="7" t="s">
        <v>26</v>
      </c>
      <c r="C355" s="7" t="s">
        <v>63</v>
      </c>
      <c r="D355" s="27">
        <v>0.1</v>
      </c>
      <c r="E355" s="25"/>
      <c r="F355" s="13"/>
      <c r="G355" s="11">
        <f>(G354+G154)*D355</f>
        <v>0</v>
      </c>
    </row>
    <row r="356" spans="1:10" ht="15" customHeight="1" x14ac:dyDescent="0.25">
      <c r="A356" s="60"/>
      <c r="B356" s="57" t="s">
        <v>27</v>
      </c>
      <c r="C356" s="57" t="s">
        <v>48</v>
      </c>
      <c r="D356" s="58"/>
      <c r="E356" s="58"/>
      <c r="F356" s="59"/>
      <c r="G356" s="73">
        <f>SUM(G352:G355)</f>
        <v>0</v>
      </c>
    </row>
    <row r="357" spans="1:10" ht="15" customHeight="1" x14ac:dyDescent="0.25">
      <c r="A357" s="56" t="s">
        <v>28</v>
      </c>
      <c r="B357" s="57" t="s">
        <v>29</v>
      </c>
      <c r="C357" s="57" t="s">
        <v>49</v>
      </c>
      <c r="D357" s="58"/>
      <c r="E357" s="58"/>
      <c r="F357" s="59"/>
      <c r="G357" s="64"/>
    </row>
    <row r="358" spans="1:10" ht="15" customHeight="1" x14ac:dyDescent="0.25">
      <c r="A358" s="16" t="s">
        <v>30</v>
      </c>
      <c r="B358" s="7" t="s">
        <v>31</v>
      </c>
      <c r="C358" s="7" t="s">
        <v>64</v>
      </c>
      <c r="D358" s="28">
        <v>2.2499999999999999E-2</v>
      </c>
      <c r="E358" s="25"/>
      <c r="F358" s="13"/>
      <c r="G358" s="11">
        <f>G154*D358</f>
        <v>0</v>
      </c>
    </row>
    <row r="359" spans="1:10" x14ac:dyDescent="0.25">
      <c r="A359" s="16" t="s">
        <v>32</v>
      </c>
      <c r="B359" s="7" t="s">
        <v>33</v>
      </c>
      <c r="C359" s="7" t="s">
        <v>65</v>
      </c>
      <c r="D359" s="27">
        <v>0.12</v>
      </c>
      <c r="E359" s="25"/>
      <c r="F359" s="13"/>
      <c r="G359" s="11">
        <f>(G356+G358)*D359</f>
        <v>0</v>
      </c>
    </row>
    <row r="360" spans="1:10" x14ac:dyDescent="0.25">
      <c r="A360" s="16" t="s">
        <v>34</v>
      </c>
      <c r="B360" s="7" t="s">
        <v>35</v>
      </c>
      <c r="C360" s="7" t="s">
        <v>66</v>
      </c>
      <c r="D360" s="27">
        <v>0.02</v>
      </c>
      <c r="E360" s="25"/>
      <c r="F360" s="13"/>
      <c r="G360" s="11">
        <f>(G356+G358)*D360</f>
        <v>0</v>
      </c>
    </row>
    <row r="361" spans="1:10" x14ac:dyDescent="0.25">
      <c r="A361" s="16" t="s">
        <v>36</v>
      </c>
      <c r="B361" s="7" t="s">
        <v>37</v>
      </c>
      <c r="C361" s="7" t="s">
        <v>67</v>
      </c>
      <c r="D361" s="27">
        <v>0.04</v>
      </c>
      <c r="E361" s="25"/>
      <c r="F361" s="13"/>
      <c r="G361" s="11"/>
    </row>
    <row r="362" spans="1:10" ht="15" customHeight="1" x14ac:dyDescent="0.25">
      <c r="A362" s="60"/>
      <c r="B362" s="57" t="s">
        <v>38</v>
      </c>
      <c r="C362" s="57" t="s">
        <v>50</v>
      </c>
      <c r="D362" s="58"/>
      <c r="E362" s="58"/>
      <c r="F362" s="59"/>
      <c r="G362" s="65">
        <f>SUM(G356:G361)</f>
        <v>0</v>
      </c>
    </row>
    <row r="363" spans="1:10" ht="15" customHeight="1" x14ac:dyDescent="0.25">
      <c r="A363" s="16"/>
      <c r="B363" s="7" t="s">
        <v>39</v>
      </c>
      <c r="C363" s="7" t="s">
        <v>954</v>
      </c>
      <c r="D363" s="27">
        <v>0.15</v>
      </c>
      <c r="E363" s="25"/>
      <c r="F363" s="13"/>
      <c r="G363" s="11">
        <f>G362*D363</f>
        <v>0</v>
      </c>
    </row>
    <row r="364" spans="1:10" ht="15" customHeight="1" x14ac:dyDescent="0.25">
      <c r="A364" s="60"/>
      <c r="B364" s="57" t="s">
        <v>60</v>
      </c>
      <c r="C364" s="57" t="s">
        <v>59</v>
      </c>
      <c r="D364" s="58"/>
      <c r="E364" s="58"/>
      <c r="F364" s="59"/>
      <c r="G364" s="65">
        <f>SUM(G362:G363)</f>
        <v>0</v>
      </c>
    </row>
    <row r="365" spans="1:10" x14ac:dyDescent="0.25">
      <c r="A365" s="17"/>
      <c r="B365" s="1"/>
      <c r="C365" s="1"/>
      <c r="D365" s="29"/>
      <c r="E365" s="30"/>
      <c r="F365" s="2"/>
      <c r="G365" s="6"/>
      <c r="I365" s="32"/>
    </row>
    <row r="366" spans="1:10" x14ac:dyDescent="0.25">
      <c r="A366" s="50" t="s">
        <v>0</v>
      </c>
      <c r="B366" s="51"/>
      <c r="C366" s="51"/>
      <c r="D366" s="52" t="s">
        <v>0</v>
      </c>
      <c r="E366" s="52" t="s">
        <v>0</v>
      </c>
      <c r="F366" s="51"/>
      <c r="G366" s="53"/>
      <c r="I366" s="32"/>
    </row>
    <row r="367" spans="1:10" ht="120" customHeight="1" x14ac:dyDescent="0.25">
      <c r="A367" s="82" t="s">
        <v>961</v>
      </c>
      <c r="B367" s="82"/>
      <c r="C367" s="82"/>
      <c r="D367" s="82"/>
      <c r="E367" s="82"/>
      <c r="F367" s="82"/>
      <c r="G367" s="82"/>
    </row>
    <row r="368" spans="1:10" ht="24" customHeight="1" x14ac:dyDescent="0.25">
      <c r="A368" s="83" t="s">
        <v>962</v>
      </c>
      <c r="B368" s="83"/>
      <c r="C368" s="83"/>
      <c r="D368" s="83"/>
      <c r="E368" s="83"/>
      <c r="F368" s="83"/>
      <c r="G368" s="83"/>
    </row>
    <row r="369" spans="1:7" ht="22.8" customHeight="1" x14ac:dyDescent="0.25">
      <c r="A369" s="84"/>
      <c r="B369" s="84"/>
      <c r="C369" s="84"/>
      <c r="D369" s="84"/>
      <c r="E369" s="84"/>
      <c r="F369" s="84"/>
      <c r="G369" s="84"/>
    </row>
    <row r="370" spans="1:7" x14ac:dyDescent="0.25">
      <c r="A370" s="74"/>
      <c r="B370" s="74"/>
      <c r="C370" s="74"/>
      <c r="D370" s="74"/>
      <c r="E370" s="75"/>
      <c r="F370" s="76"/>
      <c r="G370" s="75"/>
    </row>
    <row r="371" spans="1:7" ht="21.6" customHeight="1" x14ac:dyDescent="0.3">
      <c r="A371" s="81" t="s">
        <v>957</v>
      </c>
      <c r="B371" s="81"/>
      <c r="C371" s="81"/>
      <c r="D371" s="81"/>
      <c r="E371" s="75"/>
      <c r="F371" s="76"/>
      <c r="G371" s="75"/>
    </row>
    <row r="372" spans="1:7" ht="15.6" x14ac:dyDescent="0.3">
      <c r="A372" s="77"/>
      <c r="B372" s="77"/>
      <c r="C372" s="77"/>
      <c r="D372" s="77"/>
      <c r="E372" s="75"/>
      <c r="F372" s="76"/>
      <c r="G372" s="75"/>
    </row>
    <row r="373" spans="1:7" ht="22.8" customHeight="1" x14ac:dyDescent="0.3">
      <c r="A373" s="77" t="s">
        <v>958</v>
      </c>
      <c r="B373" s="77"/>
      <c r="C373" s="78" t="s">
        <v>959</v>
      </c>
      <c r="D373" s="77" t="s">
        <v>960</v>
      </c>
      <c r="E373" s="75"/>
      <c r="F373" s="76"/>
      <c r="G373" s="75"/>
    </row>
    <row r="374" spans="1:7" ht="15.6" x14ac:dyDescent="0.25">
      <c r="A374" s="79"/>
      <c r="B374" s="79"/>
      <c r="C374" s="80"/>
      <c r="D374" s="79"/>
      <c r="E374" s="75"/>
      <c r="F374" s="76"/>
      <c r="G374" s="75"/>
    </row>
  </sheetData>
  <mergeCells count="10">
    <mergeCell ref="A1:G1"/>
    <mergeCell ref="A6:G6"/>
    <mergeCell ref="A2:G2"/>
    <mergeCell ref="A4:B4"/>
    <mergeCell ref="A3:G3"/>
    <mergeCell ref="A371:D371"/>
    <mergeCell ref="A367:G367"/>
    <mergeCell ref="A368:G368"/>
    <mergeCell ref="A369:G369"/>
    <mergeCell ref="A5:G5"/>
  </mergeCells>
  <phoneticPr fontId="9" type="noConversion"/>
  <printOptions horizontalCentered="1"/>
  <pageMargins left="0.70866141732283505" right="0.19684820647419099" top="0.59055008748906401" bottom="0.51180993000874897" header="0.31496062992126" footer="0.31496062992126"/>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82c0b8d1-681c-4048-872c-3395ff3af87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2B81BD6EFB944AB0C3B0E6579CA8DA" ma:contentTypeVersion="22" ma:contentTypeDescription="Create a new document." ma:contentTypeScope="" ma:versionID="f1841594876c15076f0a3f566baac1ef">
  <xsd:schema xmlns:xsd="http://www.w3.org/2001/XMLSchema" xmlns:xs="http://www.w3.org/2001/XMLSchema" xmlns:p="http://schemas.microsoft.com/office/2006/metadata/properties" xmlns:ns2="82c0b8d1-681c-4048-872c-3395ff3af87f" xmlns:ns3="ee57a3ba-83b9-40c6-a788-9ff44831b14b" xmlns:ns4="ca283e0b-db31-4043-a2ef-b80661bf084a" targetNamespace="http://schemas.microsoft.com/office/2006/metadata/properties" ma:root="true" ma:fieldsID="c281507e80d93b896469927b3dcb57b8" ns2:_="" ns3:_="" ns4:_="">
    <xsd:import namespace="82c0b8d1-681c-4048-872c-3395ff3af87f"/>
    <xsd:import namespace="ee57a3ba-83b9-40c6-a788-9ff44831b14b"/>
    <xsd:import namespace="ca283e0b-db31-4043-a2ef-b80661bf08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c0b8d1-681c-4048-872c-3395ff3af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e57a3ba-83b9-40c6-a788-9ff44831b1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d6f83fb-e608-4278-85cc-48c3aa9d1ea9}" ma:internalName="TaxCatchAll" ma:showField="CatchAllData" ma:web="ee57a3ba-83b9-40c6-a788-9ff44831b1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CB3943-7F6E-4A08-BCC7-F1E15519BDC5}">
  <ds:schemaRefs>
    <ds:schemaRef ds:uri="http://purl.org/dc/dcmitype/"/>
    <ds:schemaRef ds:uri="ca283e0b-db31-4043-a2ef-b80661bf084a"/>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ee57a3ba-83b9-40c6-a788-9ff44831b14b"/>
    <ds:schemaRef ds:uri="82c0b8d1-681c-4048-872c-3395ff3af87f"/>
    <ds:schemaRef ds:uri="http://schemas.microsoft.com/office/2006/metadata/properties"/>
  </ds:schemaRefs>
</ds:datastoreItem>
</file>

<file path=customXml/itemProps2.xml><?xml version="1.0" encoding="utf-8"?>
<ds:datastoreItem xmlns:ds="http://schemas.openxmlformats.org/officeDocument/2006/customXml" ds:itemID="{1C190E4B-6346-487C-91B0-3ED1314DA7C6}">
  <ds:schemaRefs>
    <ds:schemaRef ds:uri="http://schemas.microsoft.com/sharepoint/v3/contenttype/forms"/>
  </ds:schemaRefs>
</ds:datastoreItem>
</file>

<file path=customXml/itemProps3.xml><?xml version="1.0" encoding="utf-8"?>
<ds:datastoreItem xmlns:ds="http://schemas.openxmlformats.org/officeDocument/2006/customXml" ds:itemID="{A810B0AB-7FFB-4889-B29A-84ACB524C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c0b8d1-681c-4048-872c-3395ff3af87f"/>
    <ds:schemaRef ds:uri="ee57a3ba-83b9-40c6-a788-9ff44831b14b"/>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Контракт</vt:lpstr>
      <vt:lpstr>Контракт!Print_Area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Улан Нурдинов</dc:creator>
  <cp:keywords/>
  <dc:description/>
  <cp:lastModifiedBy>Nurillo Nosirov</cp:lastModifiedBy>
  <cp:revision/>
  <cp:lastPrinted>2026-02-04T09:28:45Z</cp:lastPrinted>
  <dcterms:created xsi:type="dcterms:W3CDTF">2022-12-20T06:52:32Z</dcterms:created>
  <dcterms:modified xsi:type="dcterms:W3CDTF">2026-02-04T09:32:10Z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0x010100DC2B81BD6EFB944AB0C3B0E6579CA8DA</vt:lpwstr>
  </property>
  <property fmtid="{D5CDD505-2E9C-101B-9397-08002B2CF9AE}" pid="3" name="MediaServiceImageTags">
    <vt:lpwstr/>
  </property>
</Properties>
</file>